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A.1 - Práce na ŽSv (Sborn..." sheetId="2" r:id="rId2"/>
    <sheet name="A.1.1 - Materiál zajištěn..." sheetId="3" r:id="rId3"/>
    <sheet name="A.2 - Práce na ŽSp (Sborn..." sheetId="4" r:id="rId4"/>
    <sheet name="A.3 - Přepravy" sheetId="5" r:id="rId5"/>
    <sheet name="A.4 - VON" sheetId="6" r:id="rId6"/>
  </sheets>
  <definedNames>
    <definedName name="_xlnm._FilterDatabase" localSheetId="1" hidden="1">'A.1 - Práce na ŽSv (Sborn...'!$C$115:$K$183</definedName>
    <definedName name="_xlnm._FilterDatabase" localSheetId="2" hidden="1">'A.1.1 - Materiál zajištěn...'!$C$119:$K$159</definedName>
    <definedName name="_xlnm._FilterDatabase" localSheetId="3" hidden="1">'A.2 - Práce na ŽSp (Sborn...'!$C$115:$K$157</definedName>
    <definedName name="_xlnm._FilterDatabase" localSheetId="4" hidden="1">'A.3 - Přepravy'!$C$115:$K$131</definedName>
    <definedName name="_xlnm._FilterDatabase" localSheetId="5" hidden="1">'A.4 - VON'!$C$115:$K$129</definedName>
    <definedName name="_xlnm.Print_Titles" localSheetId="1">'A.1 - Práce na ŽSv (Sborn...'!$115:$115</definedName>
    <definedName name="_xlnm.Print_Titles" localSheetId="2">'A.1.1 - Materiál zajištěn...'!$119:$119</definedName>
    <definedName name="_xlnm.Print_Titles" localSheetId="3">'A.2 - Práce na ŽSp (Sborn...'!$115:$115</definedName>
    <definedName name="_xlnm.Print_Titles" localSheetId="4">'A.3 - Přepravy'!$115:$115</definedName>
    <definedName name="_xlnm.Print_Titles" localSheetId="5">'A.4 - VON'!$115:$115</definedName>
    <definedName name="_xlnm.Print_Titles" localSheetId="0">'Rekapitulace stavby'!$92:$92</definedName>
    <definedName name="_xlnm.Print_Area" localSheetId="1">'A.1 - Práce na ŽSv (Sborn...'!$C$103:$K$183</definedName>
    <definedName name="_xlnm.Print_Area" localSheetId="2">'A.1.1 - Materiál zajištěn...'!$C$105:$K$159</definedName>
    <definedName name="_xlnm.Print_Area" localSheetId="3">'A.2 - Práce na ŽSp (Sborn...'!$C$103:$K$157</definedName>
    <definedName name="_xlnm.Print_Area" localSheetId="4">'A.3 - Přepravy'!$C$103:$K$131</definedName>
    <definedName name="_xlnm.Print_Area" localSheetId="5">'A.4 - VON'!$C$103:$K$129</definedName>
    <definedName name="_xlnm.Print_Area" localSheetId="0">'Rekapitulace stavby'!$D$4:$AO$76,'Rekapitulace stavby'!$C$82:$AQ$101</definedName>
  </definedNames>
  <calcPr calcId="145621"/>
</workbook>
</file>

<file path=xl/calcChain.xml><?xml version="1.0" encoding="utf-8"?>
<calcChain xmlns="http://schemas.openxmlformats.org/spreadsheetml/2006/main">
  <c r="J37" i="6" l="1"/>
  <c r="J36" i="6"/>
  <c r="AY100" i="1"/>
  <c r="J35" i="6"/>
  <c r="AX100" i="1"/>
  <c r="BI128" i="6"/>
  <c r="BH128" i="6"/>
  <c r="BG128" i="6"/>
  <c r="BF128" i="6"/>
  <c r="T128" i="6"/>
  <c r="R128" i="6"/>
  <c r="P128" i="6"/>
  <c r="BK128" i="6"/>
  <c r="J128" i="6"/>
  <c r="BE128" i="6"/>
  <c r="BI125" i="6"/>
  <c r="BH125" i="6"/>
  <c r="BG125" i="6"/>
  <c r="BF125" i="6"/>
  <c r="T125" i="6"/>
  <c r="R125" i="6"/>
  <c r="P125" i="6"/>
  <c r="BK125" i="6"/>
  <c r="J125" i="6"/>
  <c r="BE125" i="6" s="1"/>
  <c r="BI122" i="6"/>
  <c r="BH122" i="6"/>
  <c r="BG122" i="6"/>
  <c r="BF122" i="6"/>
  <c r="J34" i="6" s="1"/>
  <c r="AW100" i="1" s="1"/>
  <c r="T122" i="6"/>
  <c r="R122" i="6"/>
  <c r="R116" i="6" s="1"/>
  <c r="P122" i="6"/>
  <c r="BK122" i="6"/>
  <c r="BK116" i="6" s="1"/>
  <c r="J116" i="6" s="1"/>
  <c r="J122" i="6"/>
  <c r="BE122" i="6"/>
  <c r="BI119" i="6"/>
  <c r="BH119" i="6"/>
  <c r="BG119" i="6"/>
  <c r="BF119" i="6"/>
  <c r="T119" i="6"/>
  <c r="R119" i="6"/>
  <c r="P119" i="6"/>
  <c r="BK119" i="6"/>
  <c r="J119" i="6"/>
  <c r="BE119" i="6"/>
  <c r="BI117" i="6"/>
  <c r="F37" i="6"/>
  <c r="BD100" i="1" s="1"/>
  <c r="BH117" i="6"/>
  <c r="BG117" i="6"/>
  <c r="F35" i="6"/>
  <c r="BB100" i="1" s="1"/>
  <c r="BF117" i="6"/>
  <c r="F34" i="6" s="1"/>
  <c r="BA100" i="1" s="1"/>
  <c r="T117" i="6"/>
  <c r="T116" i="6"/>
  <c r="R117" i="6"/>
  <c r="P117" i="6"/>
  <c r="P116" i="6"/>
  <c r="AU100" i="1" s="1"/>
  <c r="BK117" i="6"/>
  <c r="J117" i="6"/>
  <c r="BE117" i="6" s="1"/>
  <c r="F110" i="6"/>
  <c r="E108" i="6"/>
  <c r="F89" i="6"/>
  <c r="E87" i="6"/>
  <c r="J24" i="6"/>
  <c r="E24" i="6"/>
  <c r="J113" i="6" s="1"/>
  <c r="J23" i="6"/>
  <c r="J21" i="6"/>
  <c r="E21" i="6"/>
  <c r="J112" i="6" s="1"/>
  <c r="J20" i="6"/>
  <c r="J18" i="6"/>
  <c r="E18" i="6"/>
  <c r="F113" i="6"/>
  <c r="F92" i="6"/>
  <c r="J17" i="6"/>
  <c r="J15" i="6"/>
  <c r="E15" i="6"/>
  <c r="F91" i="6" s="1"/>
  <c r="F112" i="6"/>
  <c r="J14" i="6"/>
  <c r="J12" i="6"/>
  <c r="J89" i="6" s="1"/>
  <c r="J110" i="6"/>
  <c r="E7" i="6"/>
  <c r="E106" i="6"/>
  <c r="E85" i="6"/>
  <c r="J37" i="5"/>
  <c r="J36" i="5"/>
  <c r="AY99" i="1"/>
  <c r="J35" i="5"/>
  <c r="AX99" i="1" s="1"/>
  <c r="BI129" i="5"/>
  <c r="BH129" i="5"/>
  <c r="BG129" i="5"/>
  <c r="BF129" i="5"/>
  <c r="T129" i="5"/>
  <c r="R129" i="5"/>
  <c r="P129" i="5"/>
  <c r="BK129" i="5"/>
  <c r="J129" i="5"/>
  <c r="BE129" i="5"/>
  <c r="BI126" i="5"/>
  <c r="BH126" i="5"/>
  <c r="BG126" i="5"/>
  <c r="BF126" i="5"/>
  <c r="T126" i="5"/>
  <c r="R126" i="5"/>
  <c r="P126" i="5"/>
  <c r="BK126" i="5"/>
  <c r="J126" i="5"/>
  <c r="BE126" i="5" s="1"/>
  <c r="BI123" i="5"/>
  <c r="BH123" i="5"/>
  <c r="BG123" i="5"/>
  <c r="BF123" i="5"/>
  <c r="T123" i="5"/>
  <c r="R123" i="5"/>
  <c r="P123" i="5"/>
  <c r="BK123" i="5"/>
  <c r="J123" i="5"/>
  <c r="BE123" i="5"/>
  <c r="BI120" i="5"/>
  <c r="F37" i="5" s="1"/>
  <c r="BD99" i="1" s="1"/>
  <c r="BH120" i="5"/>
  <c r="BG120" i="5"/>
  <c r="BF120" i="5"/>
  <c r="T120" i="5"/>
  <c r="R120" i="5"/>
  <c r="P120" i="5"/>
  <c r="BK120" i="5"/>
  <c r="J120" i="5"/>
  <c r="BE120" i="5" s="1"/>
  <c r="BI117" i="5"/>
  <c r="BH117" i="5"/>
  <c r="F36" i="5" s="1"/>
  <c r="BC99" i="1" s="1"/>
  <c r="BG117" i="5"/>
  <c r="F35" i="5" s="1"/>
  <c r="BB99" i="1" s="1"/>
  <c r="BF117" i="5"/>
  <c r="F34" i="5" s="1"/>
  <c r="BA99" i="1" s="1"/>
  <c r="J34" i="5"/>
  <c r="AW99" i="1" s="1"/>
  <c r="T117" i="5"/>
  <c r="T116" i="5" s="1"/>
  <c r="R117" i="5"/>
  <c r="R116" i="5"/>
  <c r="P117" i="5"/>
  <c r="P116" i="5" s="1"/>
  <c r="AU99" i="1" s="1"/>
  <c r="BK117" i="5"/>
  <c r="BK116" i="5"/>
  <c r="J116" i="5" s="1"/>
  <c r="J117" i="5"/>
  <c r="BE117" i="5" s="1"/>
  <c r="F110" i="5"/>
  <c r="E108" i="5"/>
  <c r="F89" i="5"/>
  <c r="E87" i="5"/>
  <c r="J24" i="5"/>
  <c r="E24" i="5"/>
  <c r="J113" i="5" s="1"/>
  <c r="J92" i="5"/>
  <c r="J23" i="5"/>
  <c r="J21" i="5"/>
  <c r="E21" i="5"/>
  <c r="J112" i="5" s="1"/>
  <c r="J91" i="5"/>
  <c r="J20" i="5"/>
  <c r="J18" i="5"/>
  <c r="E18" i="5"/>
  <c r="F92" i="5" s="1"/>
  <c r="F113" i="5"/>
  <c r="J17" i="5"/>
  <c r="J15" i="5"/>
  <c r="E15" i="5"/>
  <c r="F112" i="5" s="1"/>
  <c r="J14" i="5"/>
  <c r="J12" i="5"/>
  <c r="J110" i="5" s="1"/>
  <c r="E7" i="5"/>
  <c r="E85" i="5" s="1"/>
  <c r="E106" i="5"/>
  <c r="J37" i="4"/>
  <c r="J36" i="4"/>
  <c r="AY98" i="1"/>
  <c r="J35" i="4"/>
  <c r="AX98" i="1"/>
  <c r="BI156" i="4"/>
  <c r="BH156" i="4"/>
  <c r="BG156" i="4"/>
  <c r="BF156" i="4"/>
  <c r="T156" i="4"/>
  <c r="R156" i="4"/>
  <c r="P156" i="4"/>
  <c r="BK156" i="4"/>
  <c r="J156" i="4"/>
  <c r="BE156" i="4"/>
  <c r="BI154" i="4"/>
  <c r="BH154" i="4"/>
  <c r="BG154" i="4"/>
  <c r="BF154" i="4"/>
  <c r="T154" i="4"/>
  <c r="R154" i="4"/>
  <c r="P154" i="4"/>
  <c r="BK154" i="4"/>
  <c r="J154" i="4"/>
  <c r="BE154" i="4"/>
  <c r="BI152" i="4"/>
  <c r="BH152" i="4"/>
  <c r="BG152" i="4"/>
  <c r="BF152" i="4"/>
  <c r="T152" i="4"/>
  <c r="R152" i="4"/>
  <c r="P152" i="4"/>
  <c r="BK152" i="4"/>
  <c r="J152" i="4"/>
  <c r="BE152" i="4"/>
  <c r="BI150" i="4"/>
  <c r="BH150" i="4"/>
  <c r="BG150" i="4"/>
  <c r="BF150" i="4"/>
  <c r="T150" i="4"/>
  <c r="R150" i="4"/>
  <c r="P150" i="4"/>
  <c r="BK150" i="4"/>
  <c r="J150" i="4"/>
  <c r="BE150" i="4"/>
  <c r="BI146" i="4"/>
  <c r="BH146" i="4"/>
  <c r="BG146" i="4"/>
  <c r="BF146" i="4"/>
  <c r="T146" i="4"/>
  <c r="R146" i="4"/>
  <c r="P146" i="4"/>
  <c r="BK146" i="4"/>
  <c r="J146" i="4"/>
  <c r="BE146" i="4"/>
  <c r="BI144" i="4"/>
  <c r="BH144" i="4"/>
  <c r="BG144" i="4"/>
  <c r="BF144" i="4"/>
  <c r="T144" i="4"/>
  <c r="R144" i="4"/>
  <c r="P144" i="4"/>
  <c r="BK144" i="4"/>
  <c r="J144" i="4"/>
  <c r="BE144" i="4"/>
  <c r="BI141" i="4"/>
  <c r="BH141" i="4"/>
  <c r="BG141" i="4"/>
  <c r="BF141" i="4"/>
  <c r="T141" i="4"/>
  <c r="R141" i="4"/>
  <c r="P141" i="4"/>
  <c r="BK141" i="4"/>
  <c r="J141" i="4"/>
  <c r="BE141" i="4"/>
  <c r="BI134" i="4"/>
  <c r="BH134" i="4"/>
  <c r="BG134" i="4"/>
  <c r="BF134" i="4"/>
  <c r="T134" i="4"/>
  <c r="R134" i="4"/>
  <c r="P134" i="4"/>
  <c r="BK134" i="4"/>
  <c r="J134" i="4"/>
  <c r="BE134" i="4"/>
  <c r="BI127" i="4"/>
  <c r="BH127" i="4"/>
  <c r="BG127" i="4"/>
  <c r="BF127" i="4"/>
  <c r="T127" i="4"/>
  <c r="R127" i="4"/>
  <c r="P127" i="4"/>
  <c r="BK127" i="4"/>
  <c r="J127" i="4"/>
  <c r="BE127" i="4"/>
  <c r="BI125" i="4"/>
  <c r="BH125" i="4"/>
  <c r="BG125" i="4"/>
  <c r="BF125" i="4"/>
  <c r="T125" i="4"/>
  <c r="R125" i="4"/>
  <c r="P125" i="4"/>
  <c r="BK125" i="4"/>
  <c r="J125" i="4"/>
  <c r="BE125" i="4"/>
  <c r="BI123" i="4"/>
  <c r="BH123" i="4"/>
  <c r="BG123" i="4"/>
  <c r="BF123" i="4"/>
  <c r="T123" i="4"/>
  <c r="R123" i="4"/>
  <c r="P123" i="4"/>
  <c r="BK123" i="4"/>
  <c r="J123" i="4"/>
  <c r="BE123" i="4"/>
  <c r="BI120" i="4"/>
  <c r="BH120" i="4"/>
  <c r="BG120" i="4"/>
  <c r="BF120" i="4"/>
  <c r="T120" i="4"/>
  <c r="R120" i="4"/>
  <c r="P120" i="4"/>
  <c r="BK120" i="4"/>
  <c r="J120" i="4"/>
  <c r="BE120" i="4"/>
  <c r="BI117" i="4"/>
  <c r="F37" i="4"/>
  <c r="BD98" i="1" s="1"/>
  <c r="BH117" i="4"/>
  <c r="F36" i="4" s="1"/>
  <c r="BC98" i="1" s="1"/>
  <c r="BG117" i="4"/>
  <c r="F35" i="4"/>
  <c r="BB98" i="1" s="1"/>
  <c r="BF117" i="4"/>
  <c r="J34" i="4" s="1"/>
  <c r="AW98" i="1" s="1"/>
  <c r="T117" i="4"/>
  <c r="T116" i="4"/>
  <c r="R117" i="4"/>
  <c r="R116" i="4"/>
  <c r="P117" i="4"/>
  <c r="P116" i="4"/>
  <c r="AU98" i="1" s="1"/>
  <c r="BK117" i="4"/>
  <c r="BK116" i="4" s="1"/>
  <c r="J116" i="4" s="1"/>
  <c r="J117" i="4"/>
  <c r="BE117" i="4" s="1"/>
  <c r="F110" i="4"/>
  <c r="E108" i="4"/>
  <c r="F89" i="4"/>
  <c r="E87" i="4"/>
  <c r="J24" i="4"/>
  <c r="E24" i="4"/>
  <c r="J92" i="4" s="1"/>
  <c r="J23" i="4"/>
  <c r="J21" i="4"/>
  <c r="E21" i="4"/>
  <c r="J91" i="4" s="1"/>
  <c r="J112" i="4"/>
  <c r="J20" i="4"/>
  <c r="J18" i="4"/>
  <c r="E18" i="4"/>
  <c r="F113" i="4" s="1"/>
  <c r="F92" i="4"/>
  <c r="J17" i="4"/>
  <c r="J15" i="4"/>
  <c r="E15" i="4"/>
  <c r="F112" i="4"/>
  <c r="F91" i="4"/>
  <c r="J14" i="4"/>
  <c r="J12" i="4"/>
  <c r="J110" i="4"/>
  <c r="J89" i="4"/>
  <c r="E7" i="4"/>
  <c r="E106" i="4" s="1"/>
  <c r="E85" i="4"/>
  <c r="J39" i="3"/>
  <c r="J38" i="3"/>
  <c r="AY97" i="1" s="1"/>
  <c r="J37" i="3"/>
  <c r="AX97" i="1" s="1"/>
  <c r="BI157" i="3"/>
  <c r="BH157" i="3"/>
  <c r="BG157" i="3"/>
  <c r="BF157" i="3"/>
  <c r="T157" i="3"/>
  <c r="R157" i="3"/>
  <c r="P157" i="3"/>
  <c r="BK157" i="3"/>
  <c r="J157" i="3"/>
  <c r="BE157" i="3" s="1"/>
  <c r="BI155" i="3"/>
  <c r="BH155" i="3"/>
  <c r="BG155" i="3"/>
  <c r="BF155" i="3"/>
  <c r="T155" i="3"/>
  <c r="R155" i="3"/>
  <c r="P155" i="3"/>
  <c r="BK155" i="3"/>
  <c r="J155" i="3"/>
  <c r="BE155" i="3" s="1"/>
  <c r="BI153" i="3"/>
  <c r="BH153" i="3"/>
  <c r="BG153" i="3"/>
  <c r="BF153" i="3"/>
  <c r="T153" i="3"/>
  <c r="R153" i="3"/>
  <c r="P153" i="3"/>
  <c r="BK153" i="3"/>
  <c r="J153" i="3"/>
  <c r="BE153" i="3" s="1"/>
  <c r="BI151" i="3"/>
  <c r="BH151" i="3"/>
  <c r="BG151" i="3"/>
  <c r="BF151" i="3"/>
  <c r="T151" i="3"/>
  <c r="R151" i="3"/>
  <c r="P151" i="3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 s="1"/>
  <c r="BI147" i="3"/>
  <c r="BH147" i="3"/>
  <c r="BG147" i="3"/>
  <c r="BF147" i="3"/>
  <c r="T147" i="3"/>
  <c r="R147" i="3"/>
  <c r="P147" i="3"/>
  <c r="BK147" i="3"/>
  <c r="J147" i="3"/>
  <c r="BE147" i="3" s="1"/>
  <c r="BI145" i="3"/>
  <c r="BH145" i="3"/>
  <c r="BG145" i="3"/>
  <c r="BF145" i="3"/>
  <c r="T145" i="3"/>
  <c r="R145" i="3"/>
  <c r="P145" i="3"/>
  <c r="BK145" i="3"/>
  <c r="J145" i="3"/>
  <c r="BE145" i="3" s="1"/>
  <c r="BI143" i="3"/>
  <c r="BH143" i="3"/>
  <c r="BG143" i="3"/>
  <c r="BF143" i="3"/>
  <c r="T143" i="3"/>
  <c r="R143" i="3"/>
  <c r="P143" i="3"/>
  <c r="BK143" i="3"/>
  <c r="J143" i="3"/>
  <c r="BE143" i="3" s="1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 s="1"/>
  <c r="BI137" i="3"/>
  <c r="BH137" i="3"/>
  <c r="BG137" i="3"/>
  <c r="BF137" i="3"/>
  <c r="T137" i="3"/>
  <c r="R137" i="3"/>
  <c r="P137" i="3"/>
  <c r="BK137" i="3"/>
  <c r="J137" i="3"/>
  <c r="BE137" i="3"/>
  <c r="BI135" i="3"/>
  <c r="BH135" i="3"/>
  <c r="BG135" i="3"/>
  <c r="BF135" i="3"/>
  <c r="T135" i="3"/>
  <c r="R135" i="3"/>
  <c r="P135" i="3"/>
  <c r="BK135" i="3"/>
  <c r="J135" i="3"/>
  <c r="BE135" i="3"/>
  <c r="BI133" i="3"/>
  <c r="BH133" i="3"/>
  <c r="BG133" i="3"/>
  <c r="BF133" i="3"/>
  <c r="T133" i="3"/>
  <c r="R133" i="3"/>
  <c r="P133" i="3"/>
  <c r="BK133" i="3"/>
  <c r="J133" i="3"/>
  <c r="BE133" i="3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/>
  <c r="BI121" i="3"/>
  <c r="F39" i="3"/>
  <c r="BD97" i="1" s="1"/>
  <c r="BH121" i="3"/>
  <c r="F38" i="3" s="1"/>
  <c r="BC97" i="1" s="1"/>
  <c r="BG121" i="3"/>
  <c r="F37" i="3"/>
  <c r="BB97" i="1" s="1"/>
  <c r="BF121" i="3"/>
  <c r="F36" i="3" s="1"/>
  <c r="BA97" i="1" s="1"/>
  <c r="T121" i="3"/>
  <c r="T120" i="3"/>
  <c r="R121" i="3"/>
  <c r="R120" i="3"/>
  <c r="P121" i="3"/>
  <c r="P120" i="3"/>
  <c r="AU97" i="1" s="1"/>
  <c r="BK121" i="3"/>
  <c r="BK120" i="3" s="1"/>
  <c r="J120" i="3" s="1"/>
  <c r="J121" i="3"/>
  <c r="BE121" i="3" s="1"/>
  <c r="F114" i="3"/>
  <c r="E112" i="3"/>
  <c r="F91" i="3"/>
  <c r="E89" i="3"/>
  <c r="J26" i="3"/>
  <c r="E26" i="3"/>
  <c r="J117" i="3" s="1"/>
  <c r="J25" i="3"/>
  <c r="J23" i="3"/>
  <c r="E23" i="3"/>
  <c r="J116" i="3"/>
  <c r="J93" i="3"/>
  <c r="J22" i="3"/>
  <c r="J20" i="3"/>
  <c r="E20" i="3"/>
  <c r="F117" i="3" s="1"/>
  <c r="F94" i="3"/>
  <c r="J19" i="3"/>
  <c r="J17" i="3"/>
  <c r="E17" i="3"/>
  <c r="F93" i="3" s="1"/>
  <c r="F116" i="3"/>
  <c r="J16" i="3"/>
  <c r="J14" i="3"/>
  <c r="J91" i="3" s="1"/>
  <c r="J114" i="3"/>
  <c r="E7" i="3"/>
  <c r="E108" i="3" s="1"/>
  <c r="E85" i="3"/>
  <c r="J37" i="2"/>
  <c r="J36" i="2"/>
  <c r="AY96" i="1" s="1"/>
  <c r="J35" i="2"/>
  <c r="AX96" i="1" s="1"/>
  <c r="BI182" i="2"/>
  <c r="BH182" i="2"/>
  <c r="BG182" i="2"/>
  <c r="BF182" i="2"/>
  <c r="T182" i="2"/>
  <c r="R182" i="2"/>
  <c r="P182" i="2"/>
  <c r="BK182" i="2"/>
  <c r="J182" i="2"/>
  <c r="BE182" i="2"/>
  <c r="BI179" i="2"/>
  <c r="BH179" i="2"/>
  <c r="BG179" i="2"/>
  <c r="BF179" i="2"/>
  <c r="T179" i="2"/>
  <c r="R179" i="2"/>
  <c r="P179" i="2"/>
  <c r="BK179" i="2"/>
  <c r="J179" i="2"/>
  <c r="BE179" i="2" s="1"/>
  <c r="BI177" i="2"/>
  <c r="BH177" i="2"/>
  <c r="BG177" i="2"/>
  <c r="BF177" i="2"/>
  <c r="T177" i="2"/>
  <c r="R177" i="2"/>
  <c r="P177" i="2"/>
  <c r="BK177" i="2"/>
  <c r="J177" i="2"/>
  <c r="BE177" i="2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 s="1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 s="1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/>
  <c r="BI151" i="2"/>
  <c r="BH151" i="2"/>
  <c r="BG151" i="2"/>
  <c r="BF151" i="2"/>
  <c r="T151" i="2"/>
  <c r="R151" i="2"/>
  <c r="P151" i="2"/>
  <c r="BK151" i="2"/>
  <c r="J151" i="2"/>
  <c r="BE151" i="2"/>
  <c r="BI148" i="2"/>
  <c r="BH148" i="2"/>
  <c r="BG148" i="2"/>
  <c r="BF148" i="2"/>
  <c r="T148" i="2"/>
  <c r="R148" i="2"/>
  <c r="P148" i="2"/>
  <c r="BK148" i="2"/>
  <c r="J148" i="2"/>
  <c r="BE148" i="2"/>
  <c r="BI145" i="2"/>
  <c r="BH145" i="2"/>
  <c r="BG145" i="2"/>
  <c r="BF145" i="2"/>
  <c r="T145" i="2"/>
  <c r="R145" i="2"/>
  <c r="P145" i="2"/>
  <c r="BK145" i="2"/>
  <c r="J145" i="2"/>
  <c r="BE145" i="2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7" i="2"/>
  <c r="F37" i="2"/>
  <c r="BD96" i="1" s="1"/>
  <c r="BD95" i="1" s="1"/>
  <c r="BH117" i="2"/>
  <c r="F36" i="2" s="1"/>
  <c r="BC96" i="1" s="1"/>
  <c r="BC95" i="1" s="1"/>
  <c r="BG117" i="2"/>
  <c r="F35" i="2"/>
  <c r="BB96" i="1" s="1"/>
  <c r="BB95" i="1" s="1"/>
  <c r="BF117" i="2"/>
  <c r="F34" i="2" s="1"/>
  <c r="BA96" i="1" s="1"/>
  <c r="BA95" i="1" s="1"/>
  <c r="T117" i="2"/>
  <c r="T116" i="2"/>
  <c r="R117" i="2"/>
  <c r="R116" i="2"/>
  <c r="P117" i="2"/>
  <c r="P116" i="2"/>
  <c r="AU96" i="1" s="1"/>
  <c r="AU95" i="1" s="1"/>
  <c r="AU94" i="1" s="1"/>
  <c r="BK117" i="2"/>
  <c r="BK116" i="2" s="1"/>
  <c r="J116" i="2" s="1"/>
  <c r="J117" i="2"/>
  <c r="BE117" i="2" s="1"/>
  <c r="F110" i="2"/>
  <c r="E108" i="2"/>
  <c r="F89" i="2"/>
  <c r="E87" i="2"/>
  <c r="J24" i="2"/>
  <c r="E24" i="2"/>
  <c r="J113" i="2" s="1"/>
  <c r="J23" i="2"/>
  <c r="J21" i="2"/>
  <c r="E21" i="2"/>
  <c r="J112" i="2"/>
  <c r="J91" i="2"/>
  <c r="J20" i="2"/>
  <c r="J18" i="2"/>
  <c r="E18" i="2"/>
  <c r="F113" i="2" s="1"/>
  <c r="F92" i="2"/>
  <c r="J17" i="2"/>
  <c r="J15" i="2"/>
  <c r="E15" i="2"/>
  <c r="F91" i="2" s="1"/>
  <c r="F112" i="2"/>
  <c r="J14" i="2"/>
  <c r="J12" i="2"/>
  <c r="J89" i="2" s="1"/>
  <c r="J110" i="2"/>
  <c r="E7" i="2"/>
  <c r="E106" i="2" s="1"/>
  <c r="E85" i="2"/>
  <c r="AS95" i="1"/>
  <c r="AS94" i="1"/>
  <c r="L90" i="1"/>
  <c r="AM90" i="1"/>
  <c r="AM89" i="1"/>
  <c r="L89" i="1"/>
  <c r="AM87" i="1"/>
  <c r="L87" i="1"/>
  <c r="L85" i="1"/>
  <c r="L84" i="1"/>
  <c r="BD94" i="1" l="1"/>
  <c r="W33" i="1" s="1"/>
  <c r="F36" i="6"/>
  <c r="BC100" i="1" s="1"/>
  <c r="BC94" i="1"/>
  <c r="AY95" i="1"/>
  <c r="F33" i="2"/>
  <c r="AZ96" i="1" s="1"/>
  <c r="J33" i="2"/>
  <c r="AV96" i="1" s="1"/>
  <c r="AT96" i="1" s="1"/>
  <c r="AW95" i="1"/>
  <c r="BA94" i="1"/>
  <c r="J35" i="3"/>
  <c r="AV97" i="1" s="1"/>
  <c r="F35" i="3"/>
  <c r="AZ97" i="1" s="1"/>
  <c r="J33" i="4"/>
  <c r="AV98" i="1" s="1"/>
  <c r="AT98" i="1" s="1"/>
  <c r="F33" i="4"/>
  <c r="AZ98" i="1" s="1"/>
  <c r="J96" i="6"/>
  <c r="J30" i="6"/>
  <c r="J96" i="2"/>
  <c r="J30" i="2"/>
  <c r="BB94" i="1"/>
  <c r="AX95" i="1"/>
  <c r="J98" i="3"/>
  <c r="J32" i="3"/>
  <c r="J30" i="4"/>
  <c r="J96" i="4"/>
  <c r="F33" i="5"/>
  <c r="AZ99" i="1" s="1"/>
  <c r="J33" i="5"/>
  <c r="AV99" i="1" s="1"/>
  <c r="AT99" i="1" s="1"/>
  <c r="J96" i="5"/>
  <c r="J30" i="5"/>
  <c r="F33" i="6"/>
  <c r="AZ100" i="1" s="1"/>
  <c r="J33" i="6"/>
  <c r="AV100" i="1" s="1"/>
  <c r="AT100" i="1" s="1"/>
  <c r="J34" i="2"/>
  <c r="AW96" i="1" s="1"/>
  <c r="J113" i="4"/>
  <c r="F34" i="4"/>
  <c r="BA98" i="1" s="1"/>
  <c r="J91" i="6"/>
  <c r="J92" i="2"/>
  <c r="J36" i="3"/>
  <c r="AW97" i="1" s="1"/>
  <c r="J89" i="5"/>
  <c r="F91" i="5"/>
  <c r="J92" i="6"/>
  <c r="J94" i="3"/>
  <c r="J41" i="3" l="1"/>
  <c r="AG97" i="1"/>
  <c r="AN97" i="1" s="1"/>
  <c r="J39" i="2"/>
  <c r="AG96" i="1"/>
  <c r="W30" i="1"/>
  <c r="AW94" i="1"/>
  <c r="AK30" i="1" s="1"/>
  <c r="AY94" i="1"/>
  <c r="W32" i="1"/>
  <c r="AG99" i="1"/>
  <c r="AN99" i="1" s="1"/>
  <c r="J39" i="5"/>
  <c r="J39" i="6"/>
  <c r="AG100" i="1"/>
  <c r="AN100" i="1" s="1"/>
  <c r="J39" i="4"/>
  <c r="AG98" i="1"/>
  <c r="AN98" i="1" s="1"/>
  <c r="AX94" i="1"/>
  <c r="W31" i="1"/>
  <c r="AT97" i="1"/>
  <c r="AZ95" i="1"/>
  <c r="AN96" i="1" l="1"/>
  <c r="AG95" i="1"/>
  <c r="AV95" i="1"/>
  <c r="AT95" i="1" s="1"/>
  <c r="AZ94" i="1"/>
  <c r="AV94" i="1" l="1"/>
  <c r="W29" i="1"/>
  <c r="AG94" i="1"/>
  <c r="AN95" i="1"/>
  <c r="AK29" i="1" l="1"/>
  <c r="AT94" i="1"/>
  <c r="AN94" i="1" s="1"/>
  <c r="AK26" i="1"/>
  <c r="AK35" i="1" l="1"/>
</calcChain>
</file>

<file path=xl/sharedStrings.xml><?xml version="1.0" encoding="utf-8"?>
<sst xmlns="http://schemas.openxmlformats.org/spreadsheetml/2006/main" count="2186" uniqueCount="441">
  <si>
    <t>Export Komplet</t>
  </si>
  <si>
    <t/>
  </si>
  <si>
    <t>2.0</t>
  </si>
  <si>
    <t>ZAMOK</t>
  </si>
  <si>
    <t>False</t>
  </si>
  <si>
    <t>{4210efe1-9de8-4e78-b2df-5bdd097cb53a}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</si>
  <si>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</si>
  <si>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</si>
  <si>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</si>
  <si>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</si>
  <si>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</si>
  <si>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</si>
  <si>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</si>
  <si>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</si>
  <si>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650180147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</si>
  <si>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</si>
  <si>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</si>
  <si>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traťového úseku Otročín - Bečov nad Teplou</t>
  </si>
  <si>
    <t>KSO:</t>
  </si>
  <si>
    <t>CC-CZ:</t>
  </si>
  <si>
    <t>Místo:</t>
  </si>
  <si>
    <t>Otročín - Bečov</t>
  </si>
  <si>
    <t>Datum:</t>
  </si>
  <si>
    <t>24. 6. 2019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</si>
  <si>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</si>
  <si>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</si>
  <si>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</si>
  <si>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</si>
  <si>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</si>
  <si>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</si>
  <si>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</si>
  <si>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</si>
  <si>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</si>
  <si>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</si>
  <si>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</si>
  <si>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</si>
  <si>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</si>
  <si>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</si>
  <si>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</si>
  <si>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</si>
  <si>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</si>
  <si>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</si>
  <si>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</si>
  <si>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</si>
  <si>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</si>
  <si>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</si>
  <si>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</si>
  <si>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</si>
  <si>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</si>
  <si>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</si>
  <si>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</si>
  <si>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</si>
  <si>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</si>
  <si>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</si>
  <si>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</si>
  <si>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</si>
  <si>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</si>
  <si>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</si>
  <si>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</si>
  <si>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</si>
  <si>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</si>
  <si>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</si>
  <si>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</si>
  <si>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</si>
  <si>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</si>
  <si>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</si>
  <si>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</si>
  <si>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</si>
  <si>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</si>
  <si>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</si>
  <si>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</si>
  <si>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</si>
  <si>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</si>
  <si>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</si>
  <si>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</si>
  <si>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</si>
  <si>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</si>
  <si>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</si>
  <si>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</si>
  <si>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Práce na ŽSv (Sborník SŽDC 2019)</t>
  </si>
  <si>
    <t>STA</t>
  </si>
  <si>
    <t>1</t>
  </si>
  <si>
    <t>{1a9de8d8-039c-4976-9de6-ce4bf89f296c}</t>
  </si>
  <si>
    <t>2</t>
  </si>
  <si>
    <t>/</t>
  </si>
  <si>
    <t>Soupis</t>
  </si>
  <si>
    <t>###NOINSERT###</t>
  </si>
  <si>
    <t>A.1.1</t>
  </si>
  <si>
    <t>Materiál zajištěný objednatelem - NEOCEŇOVAT</t>
  </si>
  <si>
    <t>{64cb7832-c0ce-4485-8141-66ed9efcb25b}</t>
  </si>
  <si>
    <t>A.2</t>
  </si>
  <si>
    <t>Práce na ŽSp (Sborník SŽDC 2019)</t>
  </si>
  <si>
    <t>{93c8e38a-a9e6-4422-a731-3c8f7bef7843}</t>
  </si>
  <si>
    <t>A.3</t>
  </si>
  <si>
    <t>Přepravy</t>
  </si>
  <si>
    <t>{2beca222-6c62-4e6c-974b-5d2ca5ccef3b}</t>
  </si>
  <si>
    <t>A.4</t>
  </si>
  <si>
    <t>VON</t>
  </si>
  <si>
    <t>{795c4b3f-a077-4181-978a-1eae80d62c55}</t>
  </si>
  <si>
    <t>KRYCÍ LIST SOUPISU PRACÍ</t>
  </si>
  <si>
    <t>Objekt:</t>
  </si>
  <si>
    <t>A.1 - Práce na ŽSv (Sborník SŽDC 2019)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</si>
  <si>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</si>
  <si>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</si>
  <si>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</si>
  <si>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</si>
  <si>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</si>
  <si>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</si>
  <si>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</si>
  <si>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</si>
  <si>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</si>
  <si>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</si>
  <si>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</si>
  <si>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</si>
  <si>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</si>
  <si>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</si>
  <si>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</si>
  <si>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</si>
  <si>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</si>
  <si>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</si>
  <si>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</si>
  <si>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5908005440</t>
  </si>
  <si>
    <t>Oprava kolejnicového styku demontáž spojek tv. A</t>
  </si>
  <si>
    <t>styk</t>
  </si>
  <si>
    <t>Sborník UOŽI 01 2019</t>
  </si>
  <si>
    <t>4</t>
  </si>
  <si>
    <t>ROZPOCET</t>
  </si>
  <si>
    <t>-92678866</t>
  </si>
  <si>
    <t>PP</t>
  </si>
  <si>
    <t>Oprava kolejnicového styku demontáž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</si>
  <si>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</t>
  </si>
  <si>
    <t>Poznámka k položce:_x000D_
Spojka=kus</t>
  </si>
  <si>
    <t>5908005430</t>
  </si>
  <si>
    <t>Oprava kolejnicového styku demontáž spojek tv. S49</t>
  </si>
  <si>
    <t>1652650823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</si>
  <si>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</si>
  <si>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26</t>
  </si>
  <si>
    <t>5906030020</t>
  </si>
  <si>
    <t>Ojedinělá výměna pražce současně s výměnou nebo čištěním KL pražec dřevěný příčný vystrojený</t>
  </si>
  <si>
    <t>kus</t>
  </si>
  <si>
    <t>-2047272006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</si>
  <si>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</si>
  <si>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km 80,544 - styk = dřevěné pražce_x000D_
Pražec=kus</t>
  </si>
  <si>
    <t>8</t>
  </si>
  <si>
    <t>5906080015</t>
  </si>
  <si>
    <t>Vystrojení pražce dřevěného s podkladnicovým upevněním čtyři vrtule</t>
  </si>
  <si>
    <t>úl.pl.</t>
  </si>
  <si>
    <t>-75004243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</si>
  <si>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</si>
  <si>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Poznámka k položce:_x000D_
km 80,544 - styk = dřevěné pražce*_x000D_
*) vystr. (už) → podkl S4 kl, vrtule S1, dvoj. pruž.kroužek, PVC</t>
  </si>
  <si>
    <t>27</t>
  </si>
  <si>
    <t>5906140070</t>
  </si>
  <si>
    <t>Demontáž kolejového roštu koleje v ose koleje pražce dřevěné tv. S49 rozdělení "c"</t>
  </si>
  <si>
    <t>km</t>
  </si>
  <si>
    <t>-1877338268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</si>
  <si>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</si>
  <si>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 xml:space="preserve">Poznámka k položce:_x000D_
km 80,545 - 82,059 = 1514,0 m </t>
  </si>
  <si>
    <t>29</t>
  </si>
  <si>
    <t>5905065010</t>
  </si>
  <si>
    <t>Samostatná úprava vrstvy kolejového lože pod ložnou plochou pražců v koleji</t>
  </si>
  <si>
    <t>m2</t>
  </si>
  <si>
    <t>38125975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</si>
  <si>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</si>
  <si>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VV</t>
  </si>
  <si>
    <t>rozhrnutí/přihrnutí ŠL při SČ</t>
  </si>
  <si>
    <t>"km 80,544 - 82,059" 1515,0*3,6</t>
  </si>
  <si>
    <t>28</t>
  </si>
  <si>
    <t>5906130380</t>
  </si>
  <si>
    <t>Montáž kolejového roštu v ose koleje pražce betonové vystrojené tv. S49 rozdělení "c"</t>
  </si>
  <si>
    <t>-539454120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</si>
  <si>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</si>
  <si>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Poznámka k položce:_x000D_
km 80,545 - 80,955 = dl. 410,0 m*_x000D_
*) S49/SB5/c/RT_x000D_
km 80,955 - 81,911 (dl. 956,0 m) + 81,917 - 82,059 (dl. 142,0 m) = dl. 1098,0 m**_x000D_
**) S49/SB6/c/ŽT</t>
  </si>
  <si>
    <t>32</t>
  </si>
  <si>
    <t>5906130170</t>
  </si>
  <si>
    <t>Montáž kolejového roštu v ose koleje pražce dřevěné vystrojené tv. S49 rozdělení "c"</t>
  </si>
  <si>
    <t>217225269</t>
  </si>
  <si>
    <t>Montáž kolejového roštu v ose koleje pražce dřevěné vystrojené tv. S49 rozdělení "c". Poznámka: 1. V cenách jsou započteny náklady na vrtání pražců dřevěných nevystrojených, manipulaci a montáž KR. 2. V cenách nejsou obsaženy náklady na dodávku materiálu.</t>
  </si>
  <si>
    <t>Poznámka k položce:_x000D_
P km 81,914 (P1839)_x000D_
km 81,911 - 81,917 (dl. 6,0 m)</t>
  </si>
  <si>
    <t>9</t>
  </si>
  <si>
    <t>5907045120</t>
  </si>
  <si>
    <t>Příplatek za obtížnost při výměně kolejnic na rozponových podkladnicích tv. S49</t>
  </si>
  <si>
    <t>m</t>
  </si>
  <si>
    <t>-17094868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</si>
  <si>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</si>
  <si>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Poznámka k položce:_x000D_
km 80,545 - 80,955 - dl. 410,0 m (SB5)_x000D_
→ vč. výměny vložky M_x000D_
Metr kolejnice=m</t>
  </si>
  <si>
    <t>3</t>
  </si>
  <si>
    <t>5907020110</t>
  </si>
  <si>
    <t>Souvislá výměna kolejnic současně s výměnou pražců tv. S49 rozdělení "c"</t>
  </si>
  <si>
    <t>-301265053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</si>
  <si>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</si>
  <si>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km 82,059 - 82,134 = dl. 75,0 m x 2_x000D_
Metr kolejnice=m</t>
  </si>
  <si>
    <t>10</t>
  </si>
  <si>
    <t>5907050020</t>
  </si>
  <si>
    <t>Dělení kolejnic řezáním nebo rozbroušením tv. S49</t>
  </si>
  <si>
    <t>-548225631</t>
  </si>
  <si>
    <t>Dělení kolejnic řezáním nebo rozbroušením tv. S49. Poznámka: 1. V cenách jsou započteny náklady na manipulaci podložení, označení a provedení řezu kolejnice.</t>
  </si>
  <si>
    <t>Poznámka k položce:_x000D_
km 80,545 - 80,955 - dl. 410,0 m = 623 pr. SB5_x000D_
→ každý 2. svár_x000D_
Řez=kus</t>
  </si>
  <si>
    <t>11</t>
  </si>
  <si>
    <t>5905085040</t>
  </si>
  <si>
    <t>Souvislé čištění KL strojně koleje pražce betonové rozdělení "c"</t>
  </si>
  <si>
    <t>-1495021876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</si>
  <si>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</si>
  <si>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položce:_x000D_
km 80,544 - 82,059 = dl. 1515,0 m</t>
  </si>
  <si>
    <t>12</t>
  </si>
  <si>
    <t>9909000100</t>
  </si>
  <si>
    <t>Poplatek za uložení suti nebo hmot na oficiální skládku</t>
  </si>
  <si>
    <t>t</t>
  </si>
  <si>
    <t>512</t>
  </si>
  <si>
    <t>1194105398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</si>
  <si>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</si>
  <si>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40% odpadu ze SČ</t>
  </si>
  <si>
    <t>(((1515,0*4,0*0,45 - 237,209 "pražce")*0,4)*1,8)/4</t>
  </si>
  <si>
    <t>33</t>
  </si>
  <si>
    <t>9909000400</t>
  </si>
  <si>
    <t>Poplatek za likvidaci plastových součástí</t>
  </si>
  <si>
    <t>913746495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</si>
  <si>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</si>
  <si>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13</t>
  </si>
  <si>
    <t>5905105030</t>
  </si>
  <si>
    <t>Doplnění KL kamenivem souvisle strojně v koleji</t>
  </si>
  <si>
    <t>m3</t>
  </si>
  <si>
    <t>1029511662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</si>
  <si>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</si>
  <si>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40% odpadu ze SČ + 10%</t>
  </si>
  <si>
    <t>((1515,0*4,0*0,45 - 237,209 "pražce")*0,4)*1,1</t>
  </si>
  <si>
    <t>14</t>
  </si>
  <si>
    <t>5909031020</t>
  </si>
  <si>
    <t>Úprava GPK koleje směrové a výškové uspořádání pražce betonové</t>
  </si>
  <si>
    <t>252371667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</si>
  <si>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</si>
  <si>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Poznámka k položce:_x000D_
km 80,544 - 82,134 = dl. 1590,0 m_x000D_
2. podbití = APK_x000D_
Kilometr koleje=km</t>
  </si>
  <si>
    <t>17</t>
  </si>
  <si>
    <t>5908005530</t>
  </si>
  <si>
    <t>Oprava kolejnicového styku montáž spojek tv. S49</t>
  </si>
  <si>
    <t>808605565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</si>
  <si>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</si>
  <si>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5910015230</t>
  </si>
  <si>
    <t>Odtavovací stykové svařování mobilní svářečkou kolejnic užitých délky do 150 m tv. S49</t>
  </si>
  <si>
    <t>svar</t>
  </si>
  <si>
    <t>2010778212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</si>
  <si>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</si>
  <si>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</t>
  </si>
  <si>
    <t>5910021020</t>
  </si>
  <si>
    <t>Svařování kolejnic termitem zkrácený předehřev standardní spára svar sériový tv. S49</t>
  </si>
  <si>
    <t>-1321447100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</si>
  <si>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</si>
  <si>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18</t>
  </si>
  <si>
    <t>5910040210</t>
  </si>
  <si>
    <t>Umožnění volné dilatace kolejnice bez demontáže nebo montáže upevňovadel s osazením a odstraněním kluzných podložek rozdělení pražců "c"</t>
  </si>
  <si>
    <t>451936364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</si>
  <si>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</si>
  <si>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km 80,935 - 82,134 = dl. 1199,0 m x 2_x000D_
Metr kolejnice=m</t>
  </si>
  <si>
    <t>19</t>
  </si>
  <si>
    <t>5910035030</t>
  </si>
  <si>
    <t>Dosažení dovolené upínací teploty v BK prodloužením kolejnicového pásu v koleji tv. S49</t>
  </si>
  <si>
    <t>-1002529696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</si>
  <si>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</si>
  <si>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</t>
  </si>
  <si>
    <t>5910136010</t>
  </si>
  <si>
    <t>Montáž pražcové kotvy v koleji</t>
  </si>
  <si>
    <t>-2128193461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</si>
  <si>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</si>
  <si>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položce:_x000D_
oblouk - km 81,401 - 81,724 - R=300,0 m (dl. 296,0 m)_x000D_
→ kotvy = 2 + 150 + 2</t>
  </si>
  <si>
    <t>31</t>
  </si>
  <si>
    <t>M</t>
  </si>
  <si>
    <t>5955101000</t>
  </si>
  <si>
    <t>Kamenivo drcené štěrk frakce 31,5/63 třídy BI</t>
  </si>
  <si>
    <t>1331386614</t>
  </si>
  <si>
    <t>Soupis:</t>
  </si>
  <si>
    <t>A.1.1 - Materiál zajištěný objednatelem - NEOCEŇOVAT</t>
  </si>
  <si>
    <t>5956213035</t>
  </si>
  <si>
    <t>Pražec betonový příčný vystrojený  užitý SB5</t>
  </si>
  <si>
    <t>1299806730</t>
  </si>
  <si>
    <t>5956213040</t>
  </si>
  <si>
    <t>Pražec betonový příčný vystrojený  užitý SB6</t>
  </si>
  <si>
    <t>-279738284</t>
  </si>
  <si>
    <t>5957201010</t>
  </si>
  <si>
    <t>Kolejnice užité tv. S49</t>
  </si>
  <si>
    <t>1883083526</t>
  </si>
  <si>
    <t>5</t>
  </si>
  <si>
    <t>5956101005</t>
  </si>
  <si>
    <t>Pražec dřevěný příčný nevystrojený dub 2600x260x150 mm</t>
  </si>
  <si>
    <t>1919047441</t>
  </si>
  <si>
    <t>6</t>
  </si>
  <si>
    <t>5958264000</t>
  </si>
  <si>
    <t>Podkladnice žebrová užitá tv. S4</t>
  </si>
  <si>
    <t>1376772487</t>
  </si>
  <si>
    <t>7</t>
  </si>
  <si>
    <t>5958158070</t>
  </si>
  <si>
    <t>Podložka polyetylenová pod podkladnici 380/160/2 (S4, R4)</t>
  </si>
  <si>
    <t>-1258216841</t>
  </si>
  <si>
    <t>5958246020</t>
  </si>
  <si>
    <t>Vrtule užitá S1</t>
  </si>
  <si>
    <t>1045395757</t>
  </si>
  <si>
    <t>5958158005</t>
  </si>
  <si>
    <t>Podložka pryžová pod patu kolejnice S49  183/126/6</t>
  </si>
  <si>
    <t>1333383043</t>
  </si>
  <si>
    <t>5958134040</t>
  </si>
  <si>
    <t>Součásti upevňovací kroužek pružný dvojitý Fe 6</t>
  </si>
  <si>
    <t>-1575032035</t>
  </si>
  <si>
    <t>5958134140</t>
  </si>
  <si>
    <t>Součásti upevňovací vložka M</t>
  </si>
  <si>
    <t>-339499889</t>
  </si>
  <si>
    <t>5958125010</t>
  </si>
  <si>
    <t>Komplety s antikorozní úpravou ŽS 4 (svěrka ŽS4, šroub RS 1, matice M24, podložka Fe6)</t>
  </si>
  <si>
    <t>19053272</t>
  </si>
  <si>
    <t>5958131050</t>
  </si>
  <si>
    <t>Součásti upevňovací s antikorozní úpravou vrtule R1(145)</t>
  </si>
  <si>
    <t>-1372197550</t>
  </si>
  <si>
    <t>5958131070</t>
  </si>
  <si>
    <t>Součásti upevňovací s antikorozní úpravou kroužek pružný dvojitý Fe 6</t>
  </si>
  <si>
    <t>895419011</t>
  </si>
  <si>
    <t>5958116000</t>
  </si>
  <si>
    <t>Matice M24</t>
  </si>
  <si>
    <t>86057821</t>
  </si>
  <si>
    <t>5958134041</t>
  </si>
  <si>
    <t>Součásti upevňovací šroub svěrkový T5</t>
  </si>
  <si>
    <t>-744568220</t>
  </si>
  <si>
    <t>5958128010</t>
  </si>
  <si>
    <t>Komplety ŽS 4 (šroub RS 1, matice M 24, podložka Fe6, svěrka ŽS4)</t>
  </si>
  <si>
    <t>-152472017</t>
  </si>
  <si>
    <t>5958231045</t>
  </si>
  <si>
    <t>Svěrka užitá T5</t>
  </si>
  <si>
    <t>-495004682</t>
  </si>
  <si>
    <t>5958231050</t>
  </si>
  <si>
    <t>Svěrka užitá T6</t>
  </si>
  <si>
    <t>-1071764592</t>
  </si>
  <si>
    <t>5960101010</t>
  </si>
  <si>
    <t>Pražcové kotvy TDHB pro pražec betonový SB 6</t>
  </si>
  <si>
    <t>-25032816</t>
  </si>
  <si>
    <t>Poznámka k položce:_x000D_
zajistí ST K. Vary</t>
  </si>
  <si>
    <t>A.2 - Práce na ŽSp (Sborník SŽDC 2019)</t>
  </si>
  <si>
    <t>5913130040</t>
  </si>
  <si>
    <t>Demontáž dílů přejezdové konstrukce se silničními panely náběhový klín</t>
  </si>
  <si>
    <t>1608004355</t>
  </si>
  <si>
    <t>Demontáž dílů přejezdové konstrukce se silničními panely náběhový klín. Poznámka: 1. V cenách jsou započteny náklady na demontáž a naložení na dopravní prostředek.</t>
  </si>
  <si>
    <t>Poznámka k položce:_x000D_
P km 81,914 (P1839)</t>
  </si>
  <si>
    <t>5913140020</t>
  </si>
  <si>
    <t>Demontáž přejezdové konstrukce se silničními panely vnitřní část</t>
  </si>
  <si>
    <t>-1956112924</t>
  </si>
  <si>
    <t>Demontáž přejezdové konstrukce se silničními panely vnitřní část. Poznámka: 1. V cenách jsou započteny náklady na demontáž a naložení na dopravní prostředek.</t>
  </si>
  <si>
    <t>Poznámka k položce:_x000D_
P km 81,914 (P1839) → ŽB panel + doplněn výdřevou</t>
  </si>
  <si>
    <t>5913145020</t>
  </si>
  <si>
    <t>Montáž přejezdové konstrukce se silničními panely vnitřní část</t>
  </si>
  <si>
    <t>-1073964994</t>
  </si>
  <si>
    <t>Montáž přejezdové konstrukce se silničními panely vnitřní část. Poznámka: 1. V cenách jsou započteny náklady na montáž konstrukce. 2. V cenách nejsou obsaženy náklady na dodávku materiálu.</t>
  </si>
  <si>
    <t>5913135040</t>
  </si>
  <si>
    <t>Montáž dílů přejezdové konstrukce se silničními panely náběhový klín</t>
  </si>
  <si>
    <t>1463814732</t>
  </si>
  <si>
    <t>Montáž dílů přejezdové konstrukce se silničními panely náběhový klín. Poznámka: 1. V cenách jsou započteny náklady na montáž dílů. 2. V cenách nejsou obsaženy náklady na dodávku materiálu.</t>
  </si>
  <si>
    <t>5915010020</t>
  </si>
  <si>
    <t>Těžení zeminy nebo horniny železničního spodku II. třídy</t>
  </si>
  <si>
    <t>1750358084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</si>
  <si>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</si>
  <si>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"gabion-km 81,135 - 81,200 (vpravo)" 65,0*((0,6*0,5)/2)</t>
  </si>
  <si>
    <t>"gabion - propustek km 81,519 - rozšíření za-vlevo+vpravo" (2,0+2,0)*((0,6*0,5/2))</t>
  </si>
  <si>
    <t>"gabion - propustek km 81,904 - rozšíření před-vlevo" 2,0*((0,6*0,5/2))</t>
  </si>
  <si>
    <t>"rovnanina - km 82,036 - 82,089 - oboustranně" 106,0*((0,6*0,5/2))</t>
  </si>
  <si>
    <t>Součet</t>
  </si>
  <si>
    <t>368414217</t>
  </si>
  <si>
    <t>"gabion-km 81,135 - 81,200 (vpravo)" 9,75*1,8</t>
  </si>
  <si>
    <t>"gabion - propustek km 81,519 - rozšíření za" 0,6*1,8</t>
  </si>
  <si>
    <t>"gabion - propustek km 81,904 - rozšíření před" 0,3*1,8</t>
  </si>
  <si>
    <t>"rovnanina - km 82,036 - 82,089 - oboustranně" 15,9*1,8</t>
  </si>
  <si>
    <t>5914001120</t>
  </si>
  <si>
    <t>Zřízení gabionu vázaného s oky 100x100 mm o rozměru 1,0x0,5x0,5 m (0,250 m3)</t>
  </si>
  <si>
    <t>55938254</t>
  </si>
  <si>
    <t>Zřízení gabionu vázaného s oky 100x100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</si>
  <si>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</si>
  <si>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5914005040</t>
  </si>
  <si>
    <t>Rozšíření stezky zemního tělesa dle VL Ž2 použitými železobetonovými pražci</t>
  </si>
  <si>
    <t>-2064832097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</si>
  <si>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</si>
  <si>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5915020010</t>
  </si>
  <si>
    <t>Povrchová úprava plochy železničního spodku</t>
  </si>
  <si>
    <t>1003342054</t>
  </si>
  <si>
    <t>Povrchová úprava plochy železničního spodku. Poznámka: 1. V cenách jsou započteny náklady na urovnání a úpravu ploch nebo skládek výzisku kameniva a zeminy s jejich případnou rekultivací.</t>
  </si>
  <si>
    <t>povrchová úprava výzisku ze SČ = stezka</t>
  </si>
  <si>
    <t>1500,0*0,5</t>
  </si>
  <si>
    <t>5964102041</t>
  </si>
  <si>
    <t>Gabionový koš kompletní s vázanými oky 100x100 mm 1,00x0,50x0,50 m (0,250m3)</t>
  </si>
  <si>
    <t>-206422047</t>
  </si>
  <si>
    <t>5955101035</t>
  </si>
  <si>
    <t>Kamenivo těžené 0/32</t>
  </si>
  <si>
    <t>1071604991</t>
  </si>
  <si>
    <t>5955101045</t>
  </si>
  <si>
    <t>Lomový kámen tříděný pro rovnaniny</t>
  </si>
  <si>
    <t>80113816</t>
  </si>
  <si>
    <t>5964133005</t>
  </si>
  <si>
    <t>Geotextilie separační</t>
  </si>
  <si>
    <t>1729317709</t>
  </si>
  <si>
    <t>A.3 - Přepravy</t>
  </si>
  <si>
    <t>9902100200</t>
  </si>
  <si>
    <t>Doprava dodávek zhotovitele, dodávek objednatele nebo výzisku mechanizací přes 3,5 t sypanin  do 20 km</t>
  </si>
  <si>
    <t>-1952891143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</si>
  <si>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</si>
  <si>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</si>
  <si>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9902100300</t>
  </si>
  <si>
    <t>Doprava dodávek zhotovitele, dodávek objednatele nebo výzisku mechanizací přes 3,5 t sypanin  do 30 km</t>
  </si>
  <si>
    <t>2004915723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</si>
  <si>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</si>
  <si>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A.1 - 448,962 t_x000D_
A.2 - 47,790 t_x000D_
Měrnou jednotkou je t přepravovaného materiálu.</t>
  </si>
  <si>
    <t>9903200200</t>
  </si>
  <si>
    <t>Přeprava mechanizace na místo prováděných prací o hmotnosti přes 12 t do 200 km</t>
  </si>
  <si>
    <t>-202675723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</si>
  <si>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</si>
  <si>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SČ, ASP, mobilní svařovna</t>
  </si>
  <si>
    <t>9903200100</t>
  </si>
  <si>
    <t>Přeprava mechanizace na místo prováděných prací o hmotnosti přes 12 t přes 50 do 100 km</t>
  </si>
  <si>
    <t>-665281263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</si>
  <si>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</si>
  <si>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MHS</t>
  </si>
  <si>
    <t>9901000800</t>
  </si>
  <si>
    <t>Doprava dodávek zhotovitele, dodávek objednatele nebo výzisku mechanizací o nosnosti do 3,5 t do 150 km</t>
  </si>
  <si>
    <t>-1567377196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</si>
  <si>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</si>
  <si>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materiálu (gabion. koše, geotextílie)_x000D_
A.2 - 1 ks_x000D_
Měrnou jednotkou je kus stroje.</t>
  </si>
  <si>
    <t>A.4 - VON</t>
  </si>
  <si>
    <t>021211001</t>
  </si>
  <si>
    <t>Průzkumné práce pro opravy Doplňující laboratorní rozbor kontaminace zeminy nebo kol. lože</t>
  </si>
  <si>
    <t>944038737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</si>
  <si>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</si>
  <si>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</si>
  <si>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</si>
  <si>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403193159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</si>
  <si>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</si>
  <si>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zaměření před ASP_x000D_
zaměření po ASP před zřízením BK</t>
  </si>
  <si>
    <t>022121001.1</t>
  </si>
  <si>
    <t>Geodetické práce Diagnostika technické infrastruktury Vytýčení trasy inženýrských sítí</t>
  </si>
  <si>
    <t>%</t>
  </si>
  <si>
    <t>1202656286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</si>
  <si>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</si>
  <si>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práce_x000D_
- matematicky podělena 100 → součin základna x sazba = vypočtená hodnota v %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</si>
  <si>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</si>
  <si>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</si>
  <si>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-859148028</t>
  </si>
  <si>
    <t>Poznámka k položce:_x000D_
Základna pro výpočet - ZRN_x000D_
- matematicky podělena 100 → součin základna x sazba = vypočtená hodnota v %</t>
  </si>
  <si>
    <t>033131001</t>
  </si>
  <si>
    <t>Provozní vlivy Organizační zajištění prací při zřizování a udržování BK kolejí a výhybek</t>
  </si>
  <si>
    <t>-1368347586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</si>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</sst>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18"/>
      <c r="AQ5" s="18"/>
      <c r="AR5" s="16"/>
      <c r="BE5" s="228" t="s">
        <v>15</v>
      </c>
      <c r="BS5" s="13" t="s">
        <v>6</v>
      </c>
    </row>
    <row r="6" spans="1:74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18"/>
      <c r="AQ6" s="18"/>
      <c r="AR6" s="16"/>
      <c r="BE6" s="229"/>
      <c r="BS6" s="13" t="s">
        <v>6</v>
      </c>
    </row>
    <row r="7" spans="1:74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29"/>
      <c r="BS7" s="13" t="s">
        <v>6</v>
      </c>
    </row>
    <row r="8" spans="1:74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29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29"/>
      <c r="BS9" s="13" t="s">
        <v>6</v>
      </c>
    </row>
    <row r="10" spans="1:74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29"/>
      <c r="BS10" s="13" t="s">
        <v>6</v>
      </c>
    </row>
    <row r="11" spans="1:74" ht="18.399999999999999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29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29"/>
      <c r="BS12" s="13" t="s">
        <v>6</v>
      </c>
    </row>
    <row r="13" spans="1:74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29</v>
      </c>
      <c r="AO13" s="18"/>
      <c r="AP13" s="18"/>
      <c r="AQ13" s="18"/>
      <c r="AR13" s="16"/>
      <c r="BE13" s="229"/>
      <c r="BS13" s="13" t="s">
        <v>6</v>
      </c>
    </row>
    <row r="14" spans="1:74" ht="12.75">
      <c r="B14" s="17"/>
      <c r="C14" s="18"/>
      <c r="D14" s="18"/>
      <c r="E14" s="252" t="s">
        <v>29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5" t="s">
        <v>27</v>
      </c>
      <c r="AL14" s="18"/>
      <c r="AM14" s="18"/>
      <c r="AN14" s="27" t="s">
        <v>29</v>
      </c>
      <c r="AO14" s="18"/>
      <c r="AP14" s="18"/>
      <c r="AQ14" s="18"/>
      <c r="AR14" s="16"/>
      <c r="BE14" s="229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29"/>
      <c r="BS15" s="13" t="s">
        <v>4</v>
      </c>
    </row>
    <row r="16" spans="1:74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29"/>
      <c r="BS16" s="13" t="s">
        <v>4</v>
      </c>
    </row>
    <row r="17" spans="2:71" ht="18.399999999999999" customHeight="1">
      <c r="B17" s="17"/>
      <c r="C17" s="18"/>
      <c r="D17" s="18"/>
      <c r="E17" s="23" t="s">
        <v>26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29"/>
      <c r="BS17" s="13" t="s">
        <v>31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29"/>
      <c r="BS18" s="13" t="s">
        <v>6</v>
      </c>
    </row>
    <row r="19" spans="2:71" ht="12" customHeight="1">
      <c r="B19" s="17"/>
      <c r="C19" s="18"/>
      <c r="D19" s="25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29"/>
      <c r="BS19" s="13" t="s">
        <v>6</v>
      </c>
    </row>
    <row r="20" spans="2:71" ht="18.399999999999999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29"/>
      <c r="BS20" s="13" t="s">
        <v>31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29"/>
    </row>
    <row r="22" spans="2:71" ht="12" customHeight="1">
      <c r="B22" s="17"/>
      <c r="C22" s="18"/>
      <c r="D22" s="25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29"/>
    </row>
    <row r="23" spans="2:71" ht="16.5" customHeight="1">
      <c r="B23" s="17"/>
      <c r="C23" s="18"/>
      <c r="D23" s="18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8"/>
      <c r="AP23" s="18"/>
      <c r="AQ23" s="18"/>
      <c r="AR23" s="16"/>
      <c r="BE23" s="229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29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29"/>
    </row>
    <row r="26" spans="2:71" s="1" customFormat="1" ht="25.9" customHeight="1">
      <c r="B26" s="30"/>
      <c r="C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1">
        <f>ROUND(AG94,2)</f>
        <v>0</v>
      </c>
      <c r="AL26" s="232"/>
      <c r="AM26" s="232"/>
      <c r="AN26" s="232"/>
      <c r="AO26" s="232"/>
      <c r="AP26" s="31"/>
      <c r="AQ26" s="31"/>
      <c r="AR26" s="34"/>
      <c r="BE26" s="229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29"/>
    </row>
    <row r="28" spans="2:71" s="1" customFormat="1" ht="12.7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55" t="s">
        <v>35</v>
      </c>
      <c r="M28" s="255"/>
      <c r="N28" s="255"/>
      <c r="O28" s="255"/>
      <c r="P28" s="255"/>
      <c r="Q28" s="31"/>
      <c r="R28" s="31"/>
      <c r="S28" s="31"/>
      <c r="T28" s="31"/>
      <c r="U28" s="31"/>
      <c r="V28" s="31"/>
      <c r="W28" s="255" t="s">
        <v>36</v>
      </c>
      <c r="X28" s="255"/>
      <c r="Y28" s="255"/>
      <c r="Z28" s="255"/>
      <c r="AA28" s="255"/>
      <c r="AB28" s="255"/>
      <c r="AC28" s="255"/>
      <c r="AD28" s="255"/>
      <c r="AE28" s="255"/>
      <c r="AF28" s="31"/>
      <c r="AG28" s="31"/>
      <c r="AH28" s="31"/>
      <c r="AI28" s="31"/>
      <c r="AJ28" s="31"/>
      <c r="AK28" s="255" t="s">
        <v>37</v>
      </c>
      <c r="AL28" s="255"/>
      <c r="AM28" s="255"/>
      <c r="AN28" s="255"/>
      <c r="AO28" s="255"/>
      <c r="AP28" s="31"/>
      <c r="AQ28" s="31"/>
      <c r="AR28" s="34"/>
      <c r="BE28" s="229"/>
    </row>
    <row r="29" spans="2:71" s="2" customFormat="1" ht="14.45" customHeight="1">
      <c r="B29" s="35"/>
      <c r="C29" s="36"/>
      <c r="D29" s="25" t="s">
        <v>38</v>
      </c>
      <c r="E29" s="36"/>
      <c r="F29" s="25" t="s">
        <v>39</v>
      </c>
      <c r="G29" s="36"/>
      <c r="H29" s="36"/>
      <c r="I29" s="36"/>
      <c r="J29" s="36"/>
      <c r="K29" s="36"/>
      <c r="L29" s="256">
        <v>0.21</v>
      </c>
      <c r="M29" s="227"/>
      <c r="N29" s="227"/>
      <c r="O29" s="227"/>
      <c r="P29" s="227"/>
      <c r="Q29" s="36"/>
      <c r="R29" s="36"/>
      <c r="S29" s="36"/>
      <c r="T29" s="36"/>
      <c r="U29" s="36"/>
      <c r="V29" s="36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F29" s="36"/>
      <c r="AG29" s="36"/>
      <c r="AH29" s="36"/>
      <c r="AI29" s="36"/>
      <c r="AJ29" s="36"/>
      <c r="AK29" s="226">
        <f>ROUND(AV94, 2)</f>
        <v>0</v>
      </c>
      <c r="AL29" s="227"/>
      <c r="AM29" s="227"/>
      <c r="AN29" s="227"/>
      <c r="AO29" s="227"/>
      <c r="AP29" s="36"/>
      <c r="AQ29" s="36"/>
      <c r="AR29" s="37"/>
      <c r="BE29" s="230"/>
    </row>
    <row r="30" spans="2:71" s="2" customFormat="1" ht="14.45" customHeight="1">
      <c r="B30" s="35"/>
      <c r="C30" s="36"/>
      <c r="D30" s="36"/>
      <c r="E30" s="36"/>
      <c r="F30" s="25" t="s">
        <v>40</v>
      </c>
      <c r="G30" s="36"/>
      <c r="H30" s="36"/>
      <c r="I30" s="36"/>
      <c r="J30" s="36"/>
      <c r="K30" s="36"/>
      <c r="L30" s="256">
        <v>0.15</v>
      </c>
      <c r="M30" s="227"/>
      <c r="N30" s="227"/>
      <c r="O30" s="227"/>
      <c r="P30" s="227"/>
      <c r="Q30" s="36"/>
      <c r="R30" s="36"/>
      <c r="S30" s="36"/>
      <c r="T30" s="36"/>
      <c r="U30" s="36"/>
      <c r="V30" s="36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36"/>
      <c r="AG30" s="36"/>
      <c r="AH30" s="36"/>
      <c r="AI30" s="36"/>
      <c r="AJ30" s="36"/>
      <c r="AK30" s="226">
        <f>ROUND(AW94, 2)</f>
        <v>0</v>
      </c>
      <c r="AL30" s="227"/>
      <c r="AM30" s="227"/>
      <c r="AN30" s="227"/>
      <c r="AO30" s="227"/>
      <c r="AP30" s="36"/>
      <c r="AQ30" s="36"/>
      <c r="AR30" s="37"/>
      <c r="BE30" s="230"/>
    </row>
    <row r="31" spans="2:71" s="2" customFormat="1" ht="14.45" hidden="1" customHeight="1">
      <c r="B31" s="35"/>
      <c r="C31" s="36"/>
      <c r="D31" s="36"/>
      <c r="E31" s="36"/>
      <c r="F31" s="25" t="s">
        <v>41</v>
      </c>
      <c r="G31" s="36"/>
      <c r="H31" s="36"/>
      <c r="I31" s="36"/>
      <c r="J31" s="36"/>
      <c r="K31" s="36"/>
      <c r="L31" s="256">
        <v>0.21</v>
      </c>
      <c r="M31" s="227"/>
      <c r="N31" s="227"/>
      <c r="O31" s="227"/>
      <c r="P31" s="227"/>
      <c r="Q31" s="36"/>
      <c r="R31" s="36"/>
      <c r="S31" s="36"/>
      <c r="T31" s="36"/>
      <c r="U31" s="36"/>
      <c r="V31" s="36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36"/>
      <c r="AG31" s="36"/>
      <c r="AH31" s="36"/>
      <c r="AI31" s="36"/>
      <c r="AJ31" s="36"/>
      <c r="AK31" s="226">
        <v>0</v>
      </c>
      <c r="AL31" s="227"/>
      <c r="AM31" s="227"/>
      <c r="AN31" s="227"/>
      <c r="AO31" s="227"/>
      <c r="AP31" s="36"/>
      <c r="AQ31" s="36"/>
      <c r="AR31" s="37"/>
      <c r="BE31" s="230"/>
    </row>
    <row r="32" spans="2:71" s="2" customFormat="1" ht="14.45" hidden="1" customHeight="1">
      <c r="B32" s="35"/>
      <c r="C32" s="36"/>
      <c r="D32" s="36"/>
      <c r="E32" s="36"/>
      <c r="F32" s="25" t="s">
        <v>42</v>
      </c>
      <c r="G32" s="36"/>
      <c r="H32" s="36"/>
      <c r="I32" s="36"/>
      <c r="J32" s="36"/>
      <c r="K32" s="36"/>
      <c r="L32" s="256">
        <v>0.15</v>
      </c>
      <c r="M32" s="227"/>
      <c r="N32" s="227"/>
      <c r="O32" s="227"/>
      <c r="P32" s="227"/>
      <c r="Q32" s="36"/>
      <c r="R32" s="36"/>
      <c r="S32" s="36"/>
      <c r="T32" s="36"/>
      <c r="U32" s="36"/>
      <c r="V32" s="36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36"/>
      <c r="AG32" s="36"/>
      <c r="AH32" s="36"/>
      <c r="AI32" s="36"/>
      <c r="AJ32" s="36"/>
      <c r="AK32" s="226">
        <v>0</v>
      </c>
      <c r="AL32" s="227"/>
      <c r="AM32" s="227"/>
      <c r="AN32" s="227"/>
      <c r="AO32" s="227"/>
      <c r="AP32" s="36"/>
      <c r="AQ32" s="36"/>
      <c r="AR32" s="37"/>
      <c r="BE32" s="230"/>
    </row>
    <row r="33" spans="2:57" s="2" customFormat="1" ht="14.45" hidden="1" customHeight="1">
      <c r="B33" s="35"/>
      <c r="C33" s="36"/>
      <c r="D33" s="36"/>
      <c r="E33" s="36"/>
      <c r="F33" s="25" t="s">
        <v>43</v>
      </c>
      <c r="G33" s="36"/>
      <c r="H33" s="36"/>
      <c r="I33" s="36"/>
      <c r="J33" s="36"/>
      <c r="K33" s="36"/>
      <c r="L33" s="256">
        <v>0</v>
      </c>
      <c r="M33" s="227"/>
      <c r="N33" s="227"/>
      <c r="O33" s="227"/>
      <c r="P33" s="227"/>
      <c r="Q33" s="36"/>
      <c r="R33" s="36"/>
      <c r="S33" s="36"/>
      <c r="T33" s="36"/>
      <c r="U33" s="36"/>
      <c r="V33" s="36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36"/>
      <c r="AG33" s="36"/>
      <c r="AH33" s="36"/>
      <c r="AI33" s="36"/>
      <c r="AJ33" s="36"/>
      <c r="AK33" s="226">
        <v>0</v>
      </c>
      <c r="AL33" s="227"/>
      <c r="AM33" s="227"/>
      <c r="AN33" s="227"/>
      <c r="AO33" s="227"/>
      <c r="AP33" s="36"/>
      <c r="AQ33" s="36"/>
      <c r="AR33" s="37"/>
      <c r="BE33" s="230"/>
    </row>
    <row r="34" spans="2:57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29"/>
    </row>
    <row r="35" spans="2:57" s="1" customFormat="1" ht="25.9" customHeight="1"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33" t="s">
        <v>46</v>
      </c>
      <c r="Y35" s="234"/>
      <c r="Z35" s="234"/>
      <c r="AA35" s="234"/>
      <c r="AB35" s="234"/>
      <c r="AC35" s="40"/>
      <c r="AD35" s="40"/>
      <c r="AE35" s="40"/>
      <c r="AF35" s="40"/>
      <c r="AG35" s="40"/>
      <c r="AH35" s="40"/>
      <c r="AI35" s="40"/>
      <c r="AJ35" s="40"/>
      <c r="AK35" s="235">
        <f>SUM(AK26:AK33)</f>
        <v>0</v>
      </c>
      <c r="AL35" s="234"/>
      <c r="AM35" s="234"/>
      <c r="AN35" s="234"/>
      <c r="AO35" s="236"/>
      <c r="AP35" s="38"/>
      <c r="AQ35" s="38"/>
      <c r="AR35" s="34"/>
    </row>
    <row r="36" spans="2:57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14.4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</row>
    <row r="38" spans="2:57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2:57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2:57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2:57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2:57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2:57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2:57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2:57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2:57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2:57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2:57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2:44" s="1" customFormat="1" ht="14.45" customHeight="1">
      <c r="B49" s="30"/>
      <c r="C49" s="3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P49" s="31"/>
      <c r="AQ49" s="31"/>
      <c r="AR49" s="34"/>
    </row>
    <row r="50" spans="2:44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2:44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2:44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2:44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2:44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2:44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2:44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2:44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2:44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2:44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2:44" s="1" customFormat="1" ht="12.75">
      <c r="B60" s="30"/>
      <c r="C60" s="31"/>
      <c r="D60" s="44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49</v>
      </c>
      <c r="AI60" s="33"/>
      <c r="AJ60" s="33"/>
      <c r="AK60" s="33"/>
      <c r="AL60" s="33"/>
      <c r="AM60" s="44" t="s">
        <v>50</v>
      </c>
      <c r="AN60" s="33"/>
      <c r="AO60" s="33"/>
      <c r="AP60" s="31"/>
      <c r="AQ60" s="31"/>
      <c r="AR60" s="34"/>
    </row>
    <row r="61" spans="2:44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2:44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2:44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2:44" s="1" customFormat="1" ht="12.75">
      <c r="B64" s="30"/>
      <c r="C64" s="31"/>
      <c r="D64" s="42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52</v>
      </c>
      <c r="AI64" s="43"/>
      <c r="AJ64" s="43"/>
      <c r="AK64" s="43"/>
      <c r="AL64" s="43"/>
      <c r="AM64" s="43"/>
      <c r="AN64" s="43"/>
      <c r="AO64" s="43"/>
      <c r="AP64" s="31"/>
      <c r="AQ64" s="31"/>
      <c r="AR64" s="34"/>
    </row>
    <row r="65" spans="2:44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2:44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2:44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2:44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2:44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2:44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2:44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2:44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2:44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2:44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2:44" s="1" customFormat="1" ht="12.75">
      <c r="B75" s="30"/>
      <c r="C75" s="31"/>
      <c r="D75" s="44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49</v>
      </c>
      <c r="AI75" s="33"/>
      <c r="AJ75" s="33"/>
      <c r="AK75" s="33"/>
      <c r="AL75" s="33"/>
      <c r="AM75" s="44" t="s">
        <v>50</v>
      </c>
      <c r="AN75" s="33"/>
      <c r="AO75" s="33"/>
      <c r="AP75" s="31"/>
      <c r="AQ75" s="31"/>
      <c r="AR75" s="34"/>
    </row>
    <row r="76" spans="2:44" s="1" customFormat="1" ht="11.25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4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4"/>
    </row>
    <row r="82" spans="1:91" s="1" customFormat="1" ht="24.95" customHeight="1">
      <c r="B82" s="30"/>
      <c r="C82" s="19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</row>
    <row r="83" spans="1:91" s="1" customFormat="1" ht="6.95" customHeight="1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</row>
    <row r="84" spans="1:91" s="3" customFormat="1" ht="12" customHeight="1">
      <c r="B84" s="49"/>
      <c r="C84" s="25" t="s">
        <v>13</v>
      </c>
      <c r="D84" s="50"/>
      <c r="E84" s="50"/>
      <c r="F84" s="50"/>
      <c r="G84" s="50"/>
      <c r="H84" s="50"/>
      <c r="I84" s="50"/>
      <c r="J84" s="50"/>
      <c r="K84" s="50"/>
      <c r="L84" s="50" t="str">
        <f>K5</f>
        <v>650180147</v>
      </c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1"/>
    </row>
    <row r="85" spans="1:91" s="4" customFormat="1" ht="36.950000000000003" customHeight="1">
      <c r="B85" s="52"/>
      <c r="C85" s="53" t="s">
        <v>16</v>
      </c>
      <c r="D85" s="54"/>
      <c r="E85" s="54"/>
      <c r="F85" s="54"/>
      <c r="G85" s="54"/>
      <c r="H85" s="54"/>
      <c r="I85" s="54"/>
      <c r="J85" s="54"/>
      <c r="K85" s="54"/>
      <c r="L85" s="246" t="str">
        <f>K6</f>
        <v>Oprava traťového úseku Otročín - Bečov nad Teplou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P85" s="54"/>
      <c r="AQ85" s="54"/>
      <c r="AR85" s="55"/>
    </row>
    <row r="86" spans="1:91" s="1" customFormat="1" ht="6.95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</row>
    <row r="87" spans="1:91" s="1" customFormat="1" ht="12" customHeight="1"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>Otročín - Bečov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48" t="str">
        <f>IF(AN8= "","",AN8)</f>
        <v>24. 6. 2019</v>
      </c>
      <c r="AN87" s="248"/>
      <c r="AO87" s="31"/>
      <c r="AP87" s="31"/>
      <c r="AQ87" s="31"/>
      <c r="AR87" s="34"/>
    </row>
    <row r="88" spans="1:91" s="1" customFormat="1" ht="6.95" customHeight="1"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</row>
    <row r="89" spans="1:91" s="1" customFormat="1" ht="15.2" customHeight="1"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0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30</v>
      </c>
      <c r="AJ89" s="31"/>
      <c r="AK89" s="31"/>
      <c r="AL89" s="31"/>
      <c r="AM89" s="244" t="str">
        <f>IF(E17="","",E17)</f>
        <v xml:space="preserve"> </v>
      </c>
      <c r="AN89" s="245"/>
      <c r="AO89" s="245"/>
      <c r="AP89" s="245"/>
      <c r="AQ89" s="31"/>
      <c r="AR89" s="34"/>
      <c r="AS89" s="238" t="s">
        <v>54</v>
      </c>
      <c r="AT89" s="239"/>
      <c r="AU89" s="58"/>
      <c r="AV89" s="58"/>
      <c r="AW89" s="58"/>
      <c r="AX89" s="58"/>
      <c r="AY89" s="58"/>
      <c r="AZ89" s="58"/>
      <c r="BA89" s="58"/>
      <c r="BB89" s="58"/>
      <c r="BC89" s="58"/>
      <c r="BD89" s="59"/>
    </row>
    <row r="90" spans="1:91" s="1" customFormat="1" ht="15.2" customHeight="1">
      <c r="B90" s="30"/>
      <c r="C90" s="25" t="s">
        <v>28</v>
      </c>
      <c r="D90" s="31"/>
      <c r="E90" s="31"/>
      <c r="F90" s="31"/>
      <c r="G90" s="31"/>
      <c r="H90" s="31"/>
      <c r="I90" s="31"/>
      <c r="J90" s="31"/>
      <c r="K90" s="31"/>
      <c r="L90" s="50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32</v>
      </c>
      <c r="AJ90" s="31"/>
      <c r="AK90" s="31"/>
      <c r="AL90" s="31"/>
      <c r="AM90" s="244" t="str">
        <f>IF(E20="","",E20)</f>
        <v xml:space="preserve"> </v>
      </c>
      <c r="AN90" s="245"/>
      <c r="AO90" s="245"/>
      <c r="AP90" s="245"/>
      <c r="AQ90" s="31"/>
      <c r="AR90" s="34"/>
      <c r="AS90" s="240"/>
      <c r="AT90" s="241"/>
      <c r="AU90" s="60"/>
      <c r="AV90" s="60"/>
      <c r="AW90" s="60"/>
      <c r="AX90" s="60"/>
      <c r="AY90" s="60"/>
      <c r="AZ90" s="60"/>
      <c r="BA90" s="60"/>
      <c r="BB90" s="60"/>
      <c r="BC90" s="60"/>
      <c r="BD90" s="61"/>
    </row>
    <row r="91" spans="1:91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42"/>
      <c r="AT91" s="243"/>
      <c r="AU91" s="62"/>
      <c r="AV91" s="62"/>
      <c r="AW91" s="62"/>
      <c r="AX91" s="62"/>
      <c r="AY91" s="62"/>
      <c r="AZ91" s="62"/>
      <c r="BA91" s="62"/>
      <c r="BB91" s="62"/>
      <c r="BC91" s="62"/>
      <c r="BD91" s="63"/>
    </row>
    <row r="92" spans="1:91" s="1" customFormat="1" ht="29.25" customHeight="1">
      <c r="B92" s="30"/>
      <c r="C92" s="268" t="s">
        <v>55</v>
      </c>
      <c r="D92" s="258"/>
      <c r="E92" s="258"/>
      <c r="F92" s="258"/>
      <c r="G92" s="258"/>
      <c r="H92" s="64"/>
      <c r="I92" s="257" t="s">
        <v>56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60" t="s">
        <v>57</v>
      </c>
      <c r="AH92" s="258"/>
      <c r="AI92" s="258"/>
      <c r="AJ92" s="258"/>
      <c r="AK92" s="258"/>
      <c r="AL92" s="258"/>
      <c r="AM92" s="258"/>
      <c r="AN92" s="257" t="s">
        <v>58</v>
      </c>
      <c r="AO92" s="258"/>
      <c r="AP92" s="259"/>
      <c r="AQ92" s="65" t="s">
        <v>59</v>
      </c>
      <c r="AR92" s="34"/>
      <c r="AS92" s="66" t="s">
        <v>60</v>
      </c>
      <c r="AT92" s="67" t="s">
        <v>61</v>
      </c>
      <c r="AU92" s="67" t="s">
        <v>62</v>
      </c>
      <c r="AV92" s="67" t="s">
        <v>63</v>
      </c>
      <c r="AW92" s="67" t="s">
        <v>64</v>
      </c>
      <c r="AX92" s="67" t="s">
        <v>65</v>
      </c>
      <c r="AY92" s="67" t="s">
        <v>66</v>
      </c>
      <c r="AZ92" s="67" t="s">
        <v>67</v>
      </c>
      <c r="BA92" s="67" t="s">
        <v>68</v>
      </c>
      <c r="BB92" s="67" t="s">
        <v>69</v>
      </c>
      <c r="BC92" s="67" t="s">
        <v>70</v>
      </c>
      <c r="BD92" s="68" t="s">
        <v>71</v>
      </c>
    </row>
    <row r="93" spans="1:91" s="1" customFormat="1" ht="10.9" customHeight="1"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69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1"/>
    </row>
    <row r="94" spans="1:91" s="5" customFormat="1" ht="32.450000000000003" customHeight="1">
      <c r="B94" s="72"/>
      <c r="C94" s="73" t="s">
        <v>72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266">
        <f>ROUND(AG95+SUM(AG98:AG100),2)</f>
        <v>0</v>
      </c>
      <c r="AH94" s="266"/>
      <c r="AI94" s="266"/>
      <c r="AJ94" s="266"/>
      <c r="AK94" s="266"/>
      <c r="AL94" s="266"/>
      <c r="AM94" s="266"/>
      <c r="AN94" s="267">
        <f t="shared" ref="AN94:AN100" si="0">SUM(AG94,AT94)</f>
        <v>0</v>
      </c>
      <c r="AO94" s="267"/>
      <c r="AP94" s="267"/>
      <c r="AQ94" s="76" t="s">
        <v>1</v>
      </c>
      <c r="AR94" s="77"/>
      <c r="AS94" s="78">
        <f>ROUND(AS95+SUM(AS98:AS100),2)</f>
        <v>0</v>
      </c>
      <c r="AT94" s="79">
        <f t="shared" ref="AT94:AT100" si="1">ROUND(SUM(AV94:AW94),2)</f>
        <v>0</v>
      </c>
      <c r="AU94" s="80">
        <f>ROUND(AU95+SUM(AU98:AU100),5)</f>
        <v>0</v>
      </c>
      <c r="AV94" s="79">
        <f>ROUND(AZ94*L29,2)</f>
        <v>0</v>
      </c>
      <c r="AW94" s="79">
        <f>ROUND(BA94*L30,2)</f>
        <v>0</v>
      </c>
      <c r="AX94" s="79">
        <f>ROUND(BB94*L29,2)</f>
        <v>0</v>
      </c>
      <c r="AY94" s="79">
        <f>ROUND(BC94*L30,2)</f>
        <v>0</v>
      </c>
      <c r="AZ94" s="79">
        <f>ROUND(AZ95+SUM(AZ98:AZ100),2)</f>
        <v>0</v>
      </c>
      <c r="BA94" s="79">
        <f>ROUND(BA95+SUM(BA98:BA100),2)</f>
        <v>0</v>
      </c>
      <c r="BB94" s="79">
        <f>ROUND(BB95+SUM(BB98:BB100),2)</f>
        <v>0</v>
      </c>
      <c r="BC94" s="79">
        <f>ROUND(BC95+SUM(BC98:BC100),2)</f>
        <v>0</v>
      </c>
      <c r="BD94" s="81">
        <f>ROUND(BD95+SUM(BD98:BD100),2)</f>
        <v>0</v>
      </c>
      <c r="BS94" s="82" t="s">
        <v>73</v>
      </c>
      <c r="BT94" s="82" t="s">
        <v>74</v>
      </c>
      <c r="BU94" s="83" t="s">
        <v>75</v>
      </c>
      <c r="BV94" s="82" t="s">
        <v>76</v>
      </c>
      <c r="BW94" s="82" t="s">
        <v>5</v>
      </c>
      <c r="BX94" s="82" t="s">
        <v>77</v>
      </c>
      <c r="CL94" s="82" t="s">
        <v>1</v>
      </c>
    </row>
    <row r="95" spans="1:91" s="6" customFormat="1" ht="16.5" customHeight="1">
      <c r="B95" s="84"/>
      <c r="C95" s="85"/>
      <c r="D95" s="269" t="s">
        <v>78</v>
      </c>
      <c r="E95" s="269"/>
      <c r="F95" s="269"/>
      <c r="G95" s="269"/>
      <c r="H95" s="269"/>
      <c r="I95" s="86"/>
      <c r="J95" s="269" t="s">
        <v>79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3">
        <f>ROUND(SUM(AG96:AG97),2)</f>
        <v>0</v>
      </c>
      <c r="AH95" s="262"/>
      <c r="AI95" s="262"/>
      <c r="AJ95" s="262"/>
      <c r="AK95" s="262"/>
      <c r="AL95" s="262"/>
      <c r="AM95" s="262"/>
      <c r="AN95" s="261">
        <f t="shared" si="0"/>
        <v>0</v>
      </c>
      <c r="AO95" s="262"/>
      <c r="AP95" s="262"/>
      <c r="AQ95" s="87" t="s">
        <v>80</v>
      </c>
      <c r="AR95" s="88"/>
      <c r="AS95" s="89">
        <f>ROUND(SUM(AS96:AS97),2)</f>
        <v>0</v>
      </c>
      <c r="AT95" s="90">
        <f t="shared" si="1"/>
        <v>0</v>
      </c>
      <c r="AU95" s="91">
        <f>ROUND(SUM(AU96:AU97),5)</f>
        <v>0</v>
      </c>
      <c r="AV95" s="90">
        <f>ROUND(AZ95*L29,2)</f>
        <v>0</v>
      </c>
      <c r="AW95" s="90">
        <f>ROUND(BA95*L30,2)</f>
        <v>0</v>
      </c>
      <c r="AX95" s="90">
        <f>ROUND(BB95*L29,2)</f>
        <v>0</v>
      </c>
      <c r="AY95" s="90">
        <f>ROUND(BC95*L30,2)</f>
        <v>0</v>
      </c>
      <c r="AZ95" s="90">
        <f>ROUND(SUM(AZ96:AZ97),2)</f>
        <v>0</v>
      </c>
      <c r="BA95" s="90">
        <f>ROUND(SUM(BA96:BA97),2)</f>
        <v>0</v>
      </c>
      <c r="BB95" s="90">
        <f>ROUND(SUM(BB96:BB97),2)</f>
        <v>0</v>
      </c>
      <c r="BC95" s="90">
        <f>ROUND(SUM(BC96:BC97),2)</f>
        <v>0</v>
      </c>
      <c r="BD95" s="92">
        <f>ROUND(SUM(BD96:BD97),2)</f>
        <v>0</v>
      </c>
      <c r="BS95" s="93" t="s">
        <v>73</v>
      </c>
      <c r="BT95" s="93" t="s">
        <v>81</v>
      </c>
      <c r="BV95" s="93" t="s">
        <v>76</v>
      </c>
      <c r="BW95" s="93" t="s">
        <v>82</v>
      </c>
      <c r="BX95" s="93" t="s">
        <v>5</v>
      </c>
      <c r="CL95" s="93" t="s">
        <v>1</v>
      </c>
      <c r="CM95" s="93" t="s">
        <v>83</v>
      </c>
    </row>
    <row r="96" spans="1:91" s="3" customFormat="1" ht="16.5" customHeight="1">
      <c r="A96" s="94" t="s">
        <v>84</v>
      </c>
      <c r="B96" s="49"/>
      <c r="C96" s="95"/>
      <c r="D96" s="95"/>
      <c r="E96" s="270" t="s">
        <v>78</v>
      </c>
      <c r="F96" s="270"/>
      <c r="G96" s="270"/>
      <c r="H96" s="270"/>
      <c r="I96" s="270"/>
      <c r="J96" s="95"/>
      <c r="K96" s="270" t="s">
        <v>79</v>
      </c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  <c r="W96" s="270"/>
      <c r="X96" s="270"/>
      <c r="Y96" s="270"/>
      <c r="Z96" s="270"/>
      <c r="AA96" s="270"/>
      <c r="AB96" s="270"/>
      <c r="AC96" s="270"/>
      <c r="AD96" s="270"/>
      <c r="AE96" s="270"/>
      <c r="AF96" s="270"/>
      <c r="AG96" s="264">
        <f>'A.1 - Práce na ŽSv (Sborn...'!J30</f>
        <v>0</v>
      </c>
      <c r="AH96" s="265"/>
      <c r="AI96" s="265"/>
      <c r="AJ96" s="265"/>
      <c r="AK96" s="265"/>
      <c r="AL96" s="265"/>
      <c r="AM96" s="265"/>
      <c r="AN96" s="264">
        <f t="shared" si="0"/>
        <v>0</v>
      </c>
      <c r="AO96" s="265"/>
      <c r="AP96" s="265"/>
      <c r="AQ96" s="96" t="s">
        <v>85</v>
      </c>
      <c r="AR96" s="51"/>
      <c r="AS96" s="97">
        <v>0</v>
      </c>
      <c r="AT96" s="98">
        <f t="shared" si="1"/>
        <v>0</v>
      </c>
      <c r="AU96" s="99">
        <f>'A.1 - Práce na ŽSv (Sborn...'!P116</f>
        <v>0</v>
      </c>
      <c r="AV96" s="98">
        <f>'A.1 - Práce na ŽSv (Sborn...'!J33</f>
        <v>0</v>
      </c>
      <c r="AW96" s="98">
        <f>'A.1 - Práce na ŽSv (Sborn...'!J34</f>
        <v>0</v>
      </c>
      <c r="AX96" s="98">
        <f>'A.1 - Práce na ŽSv (Sborn...'!J35</f>
        <v>0</v>
      </c>
      <c r="AY96" s="98">
        <f>'A.1 - Práce na ŽSv (Sborn...'!J36</f>
        <v>0</v>
      </c>
      <c r="AZ96" s="98">
        <f>'A.1 - Práce na ŽSv (Sborn...'!F33</f>
        <v>0</v>
      </c>
      <c r="BA96" s="98">
        <f>'A.1 - Práce na ŽSv (Sborn...'!F34</f>
        <v>0</v>
      </c>
      <c r="BB96" s="98">
        <f>'A.1 - Práce na ŽSv (Sborn...'!F35</f>
        <v>0</v>
      </c>
      <c r="BC96" s="98">
        <f>'A.1 - Práce na ŽSv (Sborn...'!F36</f>
        <v>0</v>
      </c>
      <c r="BD96" s="100">
        <f>'A.1 - Práce na ŽSv (Sborn...'!F37</f>
        <v>0</v>
      </c>
      <c r="BT96" s="101" t="s">
        <v>83</v>
      </c>
      <c r="BU96" s="101" t="s">
        <v>86</v>
      </c>
      <c r="BV96" s="101" t="s">
        <v>76</v>
      </c>
      <c r="BW96" s="101" t="s">
        <v>82</v>
      </c>
      <c r="BX96" s="101" t="s">
        <v>5</v>
      </c>
      <c r="CL96" s="101" t="s">
        <v>1</v>
      </c>
      <c r="CM96" s="101" t="s">
        <v>83</v>
      </c>
    </row>
    <row r="97" spans="1:91" s="3" customFormat="1" ht="25.5" customHeight="1">
      <c r="A97" s="94" t="s">
        <v>84</v>
      </c>
      <c r="B97" s="49"/>
      <c r="C97" s="95"/>
      <c r="D97" s="95"/>
      <c r="E97" s="270" t="s">
        <v>87</v>
      </c>
      <c r="F97" s="270"/>
      <c r="G97" s="270"/>
      <c r="H97" s="270"/>
      <c r="I97" s="270"/>
      <c r="J97" s="95"/>
      <c r="K97" s="270" t="s">
        <v>88</v>
      </c>
      <c r="L97" s="270"/>
      <c r="M97" s="270"/>
      <c r="N97" s="270"/>
      <c r="O97" s="270"/>
      <c r="P97" s="270"/>
      <c r="Q97" s="270"/>
      <c r="R97" s="270"/>
      <c r="S97" s="270"/>
      <c r="T97" s="270"/>
      <c r="U97" s="270"/>
      <c r="V97" s="270"/>
      <c r="W97" s="270"/>
      <c r="X97" s="270"/>
      <c r="Y97" s="270"/>
      <c r="Z97" s="270"/>
      <c r="AA97" s="270"/>
      <c r="AB97" s="270"/>
      <c r="AC97" s="270"/>
      <c r="AD97" s="270"/>
      <c r="AE97" s="270"/>
      <c r="AF97" s="270"/>
      <c r="AG97" s="264">
        <f>'A.1.1 - Materiál zajištěn...'!J32</f>
        <v>0</v>
      </c>
      <c r="AH97" s="265"/>
      <c r="AI97" s="265"/>
      <c r="AJ97" s="265"/>
      <c r="AK97" s="265"/>
      <c r="AL97" s="265"/>
      <c r="AM97" s="265"/>
      <c r="AN97" s="264">
        <f t="shared" si="0"/>
        <v>0</v>
      </c>
      <c r="AO97" s="265"/>
      <c r="AP97" s="265"/>
      <c r="AQ97" s="96" t="s">
        <v>85</v>
      </c>
      <c r="AR97" s="51"/>
      <c r="AS97" s="97">
        <v>0</v>
      </c>
      <c r="AT97" s="98">
        <f t="shared" si="1"/>
        <v>0</v>
      </c>
      <c r="AU97" s="99">
        <f>'A.1.1 - Materiál zajištěn...'!P120</f>
        <v>0</v>
      </c>
      <c r="AV97" s="98">
        <f>'A.1.1 - Materiál zajištěn...'!J35</f>
        <v>0</v>
      </c>
      <c r="AW97" s="98">
        <f>'A.1.1 - Materiál zajištěn...'!J36</f>
        <v>0</v>
      </c>
      <c r="AX97" s="98">
        <f>'A.1.1 - Materiál zajištěn...'!J37</f>
        <v>0</v>
      </c>
      <c r="AY97" s="98">
        <f>'A.1.1 - Materiál zajištěn...'!J38</f>
        <v>0</v>
      </c>
      <c r="AZ97" s="98">
        <f>'A.1.1 - Materiál zajištěn...'!F35</f>
        <v>0</v>
      </c>
      <c r="BA97" s="98">
        <f>'A.1.1 - Materiál zajištěn...'!F36</f>
        <v>0</v>
      </c>
      <c r="BB97" s="98">
        <f>'A.1.1 - Materiál zajištěn...'!F37</f>
        <v>0</v>
      </c>
      <c r="BC97" s="98">
        <f>'A.1.1 - Materiál zajištěn...'!F38</f>
        <v>0</v>
      </c>
      <c r="BD97" s="100">
        <f>'A.1.1 - Materiál zajištěn...'!F39</f>
        <v>0</v>
      </c>
      <c r="BT97" s="101" t="s">
        <v>83</v>
      </c>
      <c r="BV97" s="101" t="s">
        <v>76</v>
      </c>
      <c r="BW97" s="101" t="s">
        <v>89</v>
      </c>
      <c r="BX97" s="101" t="s">
        <v>82</v>
      </c>
      <c r="CL97" s="101" t="s">
        <v>1</v>
      </c>
    </row>
    <row r="98" spans="1:91" s="6" customFormat="1" ht="16.5" customHeight="1">
      <c r="A98" s="94" t="s">
        <v>84</v>
      </c>
      <c r="B98" s="84"/>
      <c r="C98" s="85"/>
      <c r="D98" s="269" t="s">
        <v>90</v>
      </c>
      <c r="E98" s="269"/>
      <c r="F98" s="269"/>
      <c r="G98" s="269"/>
      <c r="H98" s="269"/>
      <c r="I98" s="86"/>
      <c r="J98" s="269" t="s">
        <v>91</v>
      </c>
      <c r="K98" s="269"/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61">
        <f>'A.2 - Práce na ŽSp (Sborn...'!J30</f>
        <v>0</v>
      </c>
      <c r="AH98" s="262"/>
      <c r="AI98" s="262"/>
      <c r="AJ98" s="262"/>
      <c r="AK98" s="262"/>
      <c r="AL98" s="262"/>
      <c r="AM98" s="262"/>
      <c r="AN98" s="261">
        <f t="shared" si="0"/>
        <v>0</v>
      </c>
      <c r="AO98" s="262"/>
      <c r="AP98" s="262"/>
      <c r="AQ98" s="87" t="s">
        <v>80</v>
      </c>
      <c r="AR98" s="88"/>
      <c r="AS98" s="89">
        <v>0</v>
      </c>
      <c r="AT98" s="90">
        <f t="shared" si="1"/>
        <v>0</v>
      </c>
      <c r="AU98" s="91">
        <f>'A.2 - Práce na ŽSp (Sborn...'!P116</f>
        <v>0</v>
      </c>
      <c r="AV98" s="90">
        <f>'A.2 - Práce na ŽSp (Sborn...'!J33</f>
        <v>0</v>
      </c>
      <c r="AW98" s="90">
        <f>'A.2 - Práce na ŽSp (Sborn...'!J34</f>
        <v>0</v>
      </c>
      <c r="AX98" s="90">
        <f>'A.2 - Práce na ŽSp (Sborn...'!J35</f>
        <v>0</v>
      </c>
      <c r="AY98" s="90">
        <f>'A.2 - Práce na ŽSp (Sborn...'!J36</f>
        <v>0</v>
      </c>
      <c r="AZ98" s="90">
        <f>'A.2 - Práce na ŽSp (Sborn...'!F33</f>
        <v>0</v>
      </c>
      <c r="BA98" s="90">
        <f>'A.2 - Práce na ŽSp (Sborn...'!F34</f>
        <v>0</v>
      </c>
      <c r="BB98" s="90">
        <f>'A.2 - Práce na ŽSp (Sborn...'!F35</f>
        <v>0</v>
      </c>
      <c r="BC98" s="90">
        <f>'A.2 - Práce na ŽSp (Sborn...'!F36</f>
        <v>0</v>
      </c>
      <c r="BD98" s="92">
        <f>'A.2 - Práce na ŽSp (Sborn...'!F37</f>
        <v>0</v>
      </c>
      <c r="BT98" s="93" t="s">
        <v>81</v>
      </c>
      <c r="BV98" s="93" t="s">
        <v>76</v>
      </c>
      <c r="BW98" s="93" t="s">
        <v>92</v>
      </c>
      <c r="BX98" s="93" t="s">
        <v>5</v>
      </c>
      <c r="CL98" s="93" t="s">
        <v>1</v>
      </c>
      <c r="CM98" s="93" t="s">
        <v>83</v>
      </c>
    </row>
    <row r="99" spans="1:91" s="6" customFormat="1" ht="16.5" customHeight="1">
      <c r="A99" s="94" t="s">
        <v>84</v>
      </c>
      <c r="B99" s="84"/>
      <c r="C99" s="85"/>
      <c r="D99" s="269" t="s">
        <v>93</v>
      </c>
      <c r="E99" s="269"/>
      <c r="F99" s="269"/>
      <c r="G99" s="269"/>
      <c r="H99" s="269"/>
      <c r="I99" s="86"/>
      <c r="J99" s="269" t="s">
        <v>94</v>
      </c>
      <c r="K99" s="269"/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269"/>
      <c r="AG99" s="261">
        <f>'A.3 - Přepravy'!J30</f>
        <v>0</v>
      </c>
      <c r="AH99" s="262"/>
      <c r="AI99" s="262"/>
      <c r="AJ99" s="262"/>
      <c r="AK99" s="262"/>
      <c r="AL99" s="262"/>
      <c r="AM99" s="262"/>
      <c r="AN99" s="261">
        <f t="shared" si="0"/>
        <v>0</v>
      </c>
      <c r="AO99" s="262"/>
      <c r="AP99" s="262"/>
      <c r="AQ99" s="87" t="s">
        <v>80</v>
      </c>
      <c r="AR99" s="88"/>
      <c r="AS99" s="89">
        <v>0</v>
      </c>
      <c r="AT99" s="90">
        <f t="shared" si="1"/>
        <v>0</v>
      </c>
      <c r="AU99" s="91">
        <f>'A.3 - Přepravy'!P116</f>
        <v>0</v>
      </c>
      <c r="AV99" s="90">
        <f>'A.3 - Přepravy'!J33</f>
        <v>0</v>
      </c>
      <c r="AW99" s="90">
        <f>'A.3 - Přepravy'!J34</f>
        <v>0</v>
      </c>
      <c r="AX99" s="90">
        <f>'A.3 - Přepravy'!J35</f>
        <v>0</v>
      </c>
      <c r="AY99" s="90">
        <f>'A.3 - Přepravy'!J36</f>
        <v>0</v>
      </c>
      <c r="AZ99" s="90">
        <f>'A.3 - Přepravy'!F33</f>
        <v>0</v>
      </c>
      <c r="BA99" s="90">
        <f>'A.3 - Přepravy'!F34</f>
        <v>0</v>
      </c>
      <c r="BB99" s="90">
        <f>'A.3 - Přepravy'!F35</f>
        <v>0</v>
      </c>
      <c r="BC99" s="90">
        <f>'A.3 - Přepravy'!F36</f>
        <v>0</v>
      </c>
      <c r="BD99" s="92">
        <f>'A.3 - Přepravy'!F37</f>
        <v>0</v>
      </c>
      <c r="BT99" s="93" t="s">
        <v>81</v>
      </c>
      <c r="BV99" s="93" t="s">
        <v>76</v>
      </c>
      <c r="BW99" s="93" t="s">
        <v>95</v>
      </c>
      <c r="BX99" s="93" t="s">
        <v>5</v>
      </c>
      <c r="CL99" s="93" t="s">
        <v>1</v>
      </c>
      <c r="CM99" s="93" t="s">
        <v>83</v>
      </c>
    </row>
    <row r="100" spans="1:91" s="6" customFormat="1" ht="16.5" customHeight="1">
      <c r="A100" s="94" t="s">
        <v>84</v>
      </c>
      <c r="B100" s="84"/>
      <c r="C100" s="85"/>
      <c r="D100" s="269" t="s">
        <v>96</v>
      </c>
      <c r="E100" s="269"/>
      <c r="F100" s="269"/>
      <c r="G100" s="269"/>
      <c r="H100" s="269"/>
      <c r="I100" s="86"/>
      <c r="J100" s="269" t="s">
        <v>97</v>
      </c>
      <c r="K100" s="269"/>
      <c r="L100" s="269"/>
      <c r="M100" s="269"/>
      <c r="N100" s="269"/>
      <c r="O100" s="269"/>
      <c r="P100" s="269"/>
      <c r="Q100" s="269"/>
      <c r="R100" s="269"/>
      <c r="S100" s="269"/>
      <c r="T100" s="269"/>
      <c r="U100" s="269"/>
      <c r="V100" s="269"/>
      <c r="W100" s="269"/>
      <c r="X100" s="269"/>
      <c r="Y100" s="269"/>
      <c r="Z100" s="269"/>
      <c r="AA100" s="269"/>
      <c r="AB100" s="269"/>
      <c r="AC100" s="269"/>
      <c r="AD100" s="269"/>
      <c r="AE100" s="269"/>
      <c r="AF100" s="269"/>
      <c r="AG100" s="261">
        <f>'A.4 - VON'!J30</f>
        <v>0</v>
      </c>
      <c r="AH100" s="262"/>
      <c r="AI100" s="262"/>
      <c r="AJ100" s="262"/>
      <c r="AK100" s="262"/>
      <c r="AL100" s="262"/>
      <c r="AM100" s="262"/>
      <c r="AN100" s="261">
        <f t="shared" si="0"/>
        <v>0</v>
      </c>
      <c r="AO100" s="262"/>
      <c r="AP100" s="262"/>
      <c r="AQ100" s="87" t="s">
        <v>80</v>
      </c>
      <c r="AR100" s="88"/>
      <c r="AS100" s="102">
        <v>0</v>
      </c>
      <c r="AT100" s="103">
        <f t="shared" si="1"/>
        <v>0</v>
      </c>
      <c r="AU100" s="104">
        <f>'A.4 - VON'!P116</f>
        <v>0</v>
      </c>
      <c r="AV100" s="103">
        <f>'A.4 - VON'!J33</f>
        <v>0</v>
      </c>
      <c r="AW100" s="103">
        <f>'A.4 - VON'!J34</f>
        <v>0</v>
      </c>
      <c r="AX100" s="103">
        <f>'A.4 - VON'!J35</f>
        <v>0</v>
      </c>
      <c r="AY100" s="103">
        <f>'A.4 - VON'!J36</f>
        <v>0</v>
      </c>
      <c r="AZ100" s="103">
        <f>'A.4 - VON'!F33</f>
        <v>0</v>
      </c>
      <c r="BA100" s="103">
        <f>'A.4 - VON'!F34</f>
        <v>0</v>
      </c>
      <c r="BB100" s="103">
        <f>'A.4 - VON'!F35</f>
        <v>0</v>
      </c>
      <c r="BC100" s="103">
        <f>'A.4 - VON'!F36</f>
        <v>0</v>
      </c>
      <c r="BD100" s="105">
        <f>'A.4 - VON'!F37</f>
        <v>0</v>
      </c>
      <c r="BT100" s="93" t="s">
        <v>81</v>
      </c>
      <c r="BV100" s="93" t="s">
        <v>76</v>
      </c>
      <c r="BW100" s="93" t="s">
        <v>98</v>
      </c>
      <c r="BX100" s="93" t="s">
        <v>5</v>
      </c>
      <c r="CL100" s="93" t="s">
        <v>1</v>
      </c>
      <c r="CM100" s="93" t="s">
        <v>83</v>
      </c>
    </row>
    <row r="101" spans="1:91" s="1" customFormat="1" ht="30" customHeight="1"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4"/>
    </row>
    <row r="102" spans="1:91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34"/>
    </row>
  </sheetData>
  <sheetProtection algorithmName="SHA-512" hashValue="FF8nADbYK9TLzcpaipdjsBb+VWc11/JJ7XE+6uYHHULVDdvCfaKQvLJZJjBOF0oIqc/KoJFC0Q10U5n1IIZfKA==" saltValue="5s2oYuK3MxxrwnoGPY49GnQx29CS1zLLLxM4DkyNBmvN43kOC+OcYRkwHqijK2fkr7CVK0otjolC+u4i08IU1w==" spinCount="100000" sheet="1" objects="1" scenarios="1" formatColumns="0" formatRows="0"/>
  <mergeCells count="62">
    <mergeCell ref="D99:H99"/>
    <mergeCell ref="J99:AF99"/>
    <mergeCell ref="D100:H100"/>
    <mergeCell ref="J100:AF100"/>
    <mergeCell ref="E96:I96"/>
    <mergeCell ref="K96:AF96"/>
    <mergeCell ref="E97:I97"/>
    <mergeCell ref="K97:AF97"/>
    <mergeCell ref="D98:H98"/>
    <mergeCell ref="J98:AF98"/>
    <mergeCell ref="AG94:AM94"/>
    <mergeCell ref="AN94:AP94"/>
    <mergeCell ref="C92:G92"/>
    <mergeCell ref="I92:AF92"/>
    <mergeCell ref="D95:H95"/>
    <mergeCell ref="J95:AF95"/>
    <mergeCell ref="AN98:AP98"/>
    <mergeCell ref="AG98:AM98"/>
    <mergeCell ref="AN99:AP99"/>
    <mergeCell ref="AG99:AM99"/>
    <mergeCell ref="AN100:AP100"/>
    <mergeCell ref="AG100:AM100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6" location="'A.1 - Práce na ŽSv (Sborn...'!C2" display="/"/>
    <hyperlink ref="A97" location="'A.1.1 - Materiál zajištěn...'!C2" display="/"/>
    <hyperlink ref="A98" location="'A.2 - Práce na ŽSp (Sborn...'!C2" display="/"/>
    <hyperlink ref="A99" location="'A.3 - Přepravy'!C2" display="/"/>
    <hyperlink ref="A100" location="'A.4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6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3" t="s">
        <v>82</v>
      </c>
    </row>
    <row r="3" spans="2:46" ht="6.95" hidden="1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6"/>
      <c r="AT3" s="13" t="s">
        <v>83</v>
      </c>
    </row>
    <row r="4" spans="2:46" ht="24.95" hidden="1" customHeight="1">
      <c r="B4" s="16"/>
      <c r="D4" s="110" t="s">
        <v>99</v>
      </c>
      <c r="L4" s="16"/>
      <c r="M4" s="111" t="s">
        <v>10</v>
      </c>
      <c r="AT4" s="13" t="s">
        <v>4</v>
      </c>
    </row>
    <row r="5" spans="2:46" ht="6.95" hidden="1" customHeight="1">
      <c r="B5" s="16"/>
      <c r="L5" s="16"/>
    </row>
    <row r="6" spans="2:46" ht="12" hidden="1" customHeight="1">
      <c r="B6" s="16"/>
      <c r="D6" s="112" t="s">
        <v>16</v>
      </c>
      <c r="L6" s="16"/>
    </row>
    <row r="7" spans="2:46" ht="16.5" hidden="1" customHeight="1">
      <c r="B7" s="16"/>
      <c r="E7" s="271" t="str">
        <f>'Rekapitulace stavby'!K6</f>
        <v>Oprava traťového úseku Otročín - Bečov nad Teplou</v>
      </c>
      <c r="F7" s="272"/>
      <c r="G7" s="272"/>
      <c r="H7" s="272"/>
      <c r="L7" s="16"/>
    </row>
    <row r="8" spans="2:46" s="1" customFormat="1" ht="12" hidden="1" customHeight="1">
      <c r="B8" s="34"/>
      <c r="D8" s="112" t="s">
        <v>100</v>
      </c>
      <c r="I8" s="113"/>
      <c r="L8" s="34"/>
    </row>
    <row r="9" spans="2:46" s="1" customFormat="1" ht="36.950000000000003" hidden="1" customHeight="1">
      <c r="B9" s="34"/>
      <c r="E9" s="273" t="s">
        <v>101</v>
      </c>
      <c r="F9" s="274"/>
      <c r="G9" s="274"/>
      <c r="H9" s="274"/>
      <c r="I9" s="113"/>
      <c r="L9" s="34"/>
    </row>
    <row r="10" spans="2:46" s="1" customFormat="1" ht="11.25" hidden="1">
      <c r="B10" s="34"/>
      <c r="I10" s="113"/>
      <c r="L10" s="34"/>
    </row>
    <row r="11" spans="2:46" s="1" customFormat="1" ht="12" hidden="1" customHeight="1">
      <c r="B11" s="34"/>
      <c r="D11" s="112" t="s">
        <v>18</v>
      </c>
      <c r="F11" s="101" t="s">
        <v>1</v>
      </c>
      <c r="I11" s="114" t="s">
        <v>19</v>
      </c>
      <c r="J11" s="101" t="s">
        <v>1</v>
      </c>
      <c r="L11" s="34"/>
    </row>
    <row r="12" spans="2:46" s="1" customFormat="1" ht="12" hidden="1" customHeight="1">
      <c r="B12" s="34"/>
      <c r="D12" s="112" t="s">
        <v>20</v>
      </c>
      <c r="F12" s="101" t="s">
        <v>21</v>
      </c>
      <c r="I12" s="114" t="s">
        <v>22</v>
      </c>
      <c r="J12" s="115" t="str">
        <f>'Rekapitulace stavby'!AN8</f>
        <v>24. 6. 2019</v>
      </c>
      <c r="L12" s="34"/>
    </row>
    <row r="13" spans="2:46" s="1" customFormat="1" ht="10.9" hidden="1" customHeight="1">
      <c r="B13" s="34"/>
      <c r="I13" s="113"/>
      <c r="L13" s="34"/>
    </row>
    <row r="14" spans="2:46" s="1" customFormat="1" ht="12" hidden="1" customHeight="1">
      <c r="B14" s="34"/>
      <c r="D14" s="112" t="s">
        <v>24</v>
      </c>
      <c r="I14" s="114" t="s">
        <v>25</v>
      </c>
      <c r="J14" s="101" t="str">
        <f>IF('Rekapitulace stavby'!AN10="","",'Rekapitulace stavby'!AN10)</f>
        <v/>
      </c>
      <c r="L14" s="34"/>
    </row>
    <row r="15" spans="2:46" s="1" customFormat="1" ht="18" hidden="1" customHeight="1">
      <c r="B15" s="34"/>
      <c r="E15" s="101" t="str">
        <f>IF('Rekapitulace stavby'!E11="","",'Rekapitulace stavby'!E11)</f>
        <v xml:space="preserve"> </v>
      </c>
      <c r="I15" s="114" t="s">
        <v>27</v>
      </c>
      <c r="J15" s="101" t="str">
        <f>IF('Rekapitulace stavby'!AN11="","",'Rekapitulace stavby'!AN11)</f>
        <v/>
      </c>
      <c r="L15" s="34"/>
    </row>
    <row r="16" spans="2:46" s="1" customFormat="1" ht="6.95" hidden="1" customHeight="1">
      <c r="B16" s="34"/>
      <c r="I16" s="113"/>
      <c r="L16" s="34"/>
    </row>
    <row r="17" spans="2:12" s="1" customFormat="1" ht="12" hidden="1" customHeight="1">
      <c r="B17" s="34"/>
      <c r="D17" s="112" t="s">
        <v>28</v>
      </c>
      <c r="I17" s="114" t="s">
        <v>25</v>
      </c>
      <c r="J17" s="26" t="str">
        <f>'Rekapitulace stavby'!AN13</f>
        <v>Vyplň údaj</v>
      </c>
      <c r="L17" s="34"/>
    </row>
    <row r="18" spans="2:12" s="1" customFormat="1" ht="18" hidden="1" customHeight="1">
      <c r="B18" s="34"/>
      <c r="E18" s="275" t="str">
        <f>'Rekapitulace stavby'!E14</f>
        <v>Vyplň údaj</v>
      </c>
      <c r="F18" s="276"/>
      <c r="G18" s="276"/>
      <c r="H18" s="276"/>
      <c r="I18" s="114" t="s">
        <v>27</v>
      </c>
      <c r="J18" s="26" t="str">
        <f>'Rekapitulace stavby'!AN14</f>
        <v>Vyplň údaj</v>
      </c>
      <c r="L18" s="34"/>
    </row>
    <row r="19" spans="2:12" s="1" customFormat="1" ht="6.95" hidden="1" customHeight="1">
      <c r="B19" s="34"/>
      <c r="I19" s="113"/>
      <c r="L19" s="34"/>
    </row>
    <row r="20" spans="2:12" s="1" customFormat="1" ht="12" hidden="1" customHeight="1">
      <c r="B20" s="34"/>
      <c r="D20" s="112" t="s">
        <v>30</v>
      </c>
      <c r="I20" s="114" t="s">
        <v>25</v>
      </c>
      <c r="J20" s="101" t="str">
        <f>IF('Rekapitulace stavby'!AN16="","",'Rekapitulace stavby'!AN16)</f>
        <v/>
      </c>
      <c r="L20" s="34"/>
    </row>
    <row r="21" spans="2:12" s="1" customFormat="1" ht="18" hidden="1" customHeight="1">
      <c r="B21" s="34"/>
      <c r="E21" s="101" t="str">
        <f>IF('Rekapitulace stavby'!E17="","",'Rekapitulace stavby'!E17)</f>
        <v xml:space="preserve"> </v>
      </c>
      <c r="I21" s="114" t="s">
        <v>27</v>
      </c>
      <c r="J21" s="101" t="str">
        <f>IF('Rekapitulace stavby'!AN17="","",'Rekapitulace stavby'!AN17)</f>
        <v/>
      </c>
      <c r="L21" s="34"/>
    </row>
    <row r="22" spans="2:12" s="1" customFormat="1" ht="6.95" hidden="1" customHeight="1">
      <c r="B22" s="34"/>
      <c r="I22" s="113"/>
      <c r="L22" s="34"/>
    </row>
    <row r="23" spans="2:12" s="1" customFormat="1" ht="12" hidden="1" customHeight="1">
      <c r="B23" s="34"/>
      <c r="D23" s="112" t="s">
        <v>32</v>
      </c>
      <c r="I23" s="114" t="s">
        <v>25</v>
      </c>
      <c r="J23" s="101" t="str">
        <f>IF('Rekapitulace stavby'!AN19="","",'Rekapitulace stavby'!AN19)</f>
        <v/>
      </c>
      <c r="L23" s="34"/>
    </row>
    <row r="24" spans="2:12" s="1" customFormat="1" ht="18" hidden="1" customHeight="1">
      <c r="B24" s="34"/>
      <c r="E24" s="101" t="str">
        <f>IF('Rekapitulace stavby'!E20="","",'Rekapitulace stavby'!E20)</f>
        <v xml:space="preserve"> </v>
      </c>
      <c r="I24" s="114" t="s">
        <v>27</v>
      </c>
      <c r="J24" s="101" t="str">
        <f>IF('Rekapitulace stavby'!AN20="","",'Rekapitulace stavby'!AN20)</f>
        <v/>
      </c>
      <c r="L24" s="34"/>
    </row>
    <row r="25" spans="2:12" s="1" customFormat="1" ht="6.95" hidden="1" customHeight="1">
      <c r="B25" s="34"/>
      <c r="I25" s="113"/>
      <c r="L25" s="34"/>
    </row>
    <row r="26" spans="2:12" s="1" customFormat="1" ht="12" hidden="1" customHeight="1">
      <c r="B26" s="34"/>
      <c r="D26" s="112" t="s">
        <v>33</v>
      </c>
      <c r="I26" s="113"/>
      <c r="L26" s="34"/>
    </row>
    <row r="27" spans="2:12" s="7" customFormat="1" ht="16.5" hidden="1" customHeight="1">
      <c r="B27" s="116"/>
      <c r="E27" s="277" t="s">
        <v>1</v>
      </c>
      <c r="F27" s="277"/>
      <c r="G27" s="277"/>
      <c r="H27" s="277"/>
      <c r="I27" s="117"/>
      <c r="L27" s="116"/>
    </row>
    <row r="28" spans="2:12" s="1" customFormat="1" ht="6.95" hidden="1" customHeight="1">
      <c r="B28" s="34"/>
      <c r="I28" s="113"/>
      <c r="L28" s="34"/>
    </row>
    <row r="29" spans="2:12" s="1" customFormat="1" ht="6.95" hidden="1" customHeight="1">
      <c r="B29" s="34"/>
      <c r="D29" s="58"/>
      <c r="E29" s="58"/>
      <c r="F29" s="58"/>
      <c r="G29" s="58"/>
      <c r="H29" s="58"/>
      <c r="I29" s="118"/>
      <c r="J29" s="58"/>
      <c r="K29" s="58"/>
      <c r="L29" s="34"/>
    </row>
    <row r="30" spans="2:12" s="1" customFormat="1" ht="25.35" hidden="1" customHeight="1">
      <c r="B30" s="34"/>
      <c r="D30" s="119" t="s">
        <v>34</v>
      </c>
      <c r="I30" s="113"/>
      <c r="J30" s="120">
        <f>ROUND(J116, 2)</f>
        <v>0</v>
      </c>
      <c r="L30" s="34"/>
    </row>
    <row r="31" spans="2:12" s="1" customFormat="1" ht="6.95" hidden="1" customHeight="1">
      <c r="B31" s="34"/>
      <c r="D31" s="58"/>
      <c r="E31" s="58"/>
      <c r="F31" s="58"/>
      <c r="G31" s="58"/>
      <c r="H31" s="58"/>
      <c r="I31" s="118"/>
      <c r="J31" s="58"/>
      <c r="K31" s="58"/>
      <c r="L31" s="34"/>
    </row>
    <row r="32" spans="2:12" s="1" customFormat="1" ht="14.45" hidden="1" customHeight="1">
      <c r="B32" s="34"/>
      <c r="F32" s="121" t="s">
        <v>36</v>
      </c>
      <c r="I32" s="122" t="s">
        <v>35</v>
      </c>
      <c r="J32" s="121" t="s">
        <v>37</v>
      </c>
      <c r="L32" s="34"/>
    </row>
    <row r="33" spans="2:12" s="1" customFormat="1" ht="14.45" hidden="1" customHeight="1">
      <c r="B33" s="34"/>
      <c r="D33" s="123" t="s">
        <v>38</v>
      </c>
      <c r="E33" s="112" t="s">
        <v>39</v>
      </c>
      <c r="F33" s="124">
        <f>ROUND((SUM(BE116:BE183)),  2)</f>
        <v>0</v>
      </c>
      <c r="I33" s="125">
        <v>0.21</v>
      </c>
      <c r="J33" s="124">
        <f>ROUND(((SUM(BE116:BE183))*I33),  2)</f>
        <v>0</v>
      </c>
      <c r="L33" s="34"/>
    </row>
    <row r="34" spans="2:12" s="1" customFormat="1" ht="14.45" hidden="1" customHeight="1">
      <c r="B34" s="34"/>
      <c r="E34" s="112" t="s">
        <v>40</v>
      </c>
      <c r="F34" s="124">
        <f>ROUND((SUM(BF116:BF183)),  2)</f>
        <v>0</v>
      </c>
      <c r="I34" s="125">
        <v>0.15</v>
      </c>
      <c r="J34" s="124">
        <f>ROUND(((SUM(BF116:BF183))*I34),  2)</f>
        <v>0</v>
      </c>
      <c r="L34" s="34"/>
    </row>
    <row r="35" spans="2:12" s="1" customFormat="1" ht="14.45" hidden="1" customHeight="1">
      <c r="B35" s="34"/>
      <c r="E35" s="112" t="s">
        <v>41</v>
      </c>
      <c r="F35" s="124">
        <f>ROUND((SUM(BG116:BG183)),  2)</f>
        <v>0</v>
      </c>
      <c r="I35" s="125">
        <v>0.21</v>
      </c>
      <c r="J35" s="124">
        <f>0</f>
        <v>0</v>
      </c>
      <c r="L35" s="34"/>
    </row>
    <row r="36" spans="2:12" s="1" customFormat="1" ht="14.45" hidden="1" customHeight="1">
      <c r="B36" s="34"/>
      <c r="E36" s="112" t="s">
        <v>42</v>
      </c>
      <c r="F36" s="124">
        <f>ROUND((SUM(BH116:BH183)),  2)</f>
        <v>0</v>
      </c>
      <c r="I36" s="125">
        <v>0.15</v>
      </c>
      <c r="J36" s="124">
        <f>0</f>
        <v>0</v>
      </c>
      <c r="L36" s="34"/>
    </row>
    <row r="37" spans="2:12" s="1" customFormat="1" ht="14.45" hidden="1" customHeight="1">
      <c r="B37" s="34"/>
      <c r="E37" s="112" t="s">
        <v>43</v>
      </c>
      <c r="F37" s="124">
        <f>ROUND((SUM(BI116:BI183)),  2)</f>
        <v>0</v>
      </c>
      <c r="I37" s="125">
        <v>0</v>
      </c>
      <c r="J37" s="124">
        <f>0</f>
        <v>0</v>
      </c>
      <c r="L37" s="34"/>
    </row>
    <row r="38" spans="2:12" s="1" customFormat="1" ht="6.95" hidden="1" customHeight="1">
      <c r="B38" s="34"/>
      <c r="I38" s="113"/>
      <c r="L38" s="34"/>
    </row>
    <row r="39" spans="2:12" s="1" customFormat="1" ht="25.35" hidden="1" customHeight="1">
      <c r="B39" s="34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31"/>
      <c r="J39" s="132">
        <f>SUM(J30:J37)</f>
        <v>0</v>
      </c>
      <c r="K39" s="133"/>
      <c r="L39" s="34"/>
    </row>
    <row r="40" spans="2:12" s="1" customFormat="1" ht="14.45" hidden="1" customHeight="1">
      <c r="B40" s="34"/>
      <c r="I40" s="113"/>
      <c r="L40" s="34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34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4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34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4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34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4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34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4"/>
    </row>
    <row r="77" spans="2:12" s="1" customFormat="1" ht="14.45" hidden="1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4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4"/>
    </row>
    <row r="82" spans="2:47" s="1" customFormat="1" ht="24.95" hidden="1" customHeight="1">
      <c r="B82" s="30"/>
      <c r="C82" s="19" t="s">
        <v>102</v>
      </c>
      <c r="D82" s="31"/>
      <c r="E82" s="31"/>
      <c r="F82" s="31"/>
      <c r="G82" s="31"/>
      <c r="H82" s="31"/>
      <c r="I82" s="113"/>
      <c r="J82" s="31"/>
      <c r="K82" s="31"/>
      <c r="L82" s="34"/>
    </row>
    <row r="83" spans="2:47" s="1" customFormat="1" ht="6.95" hidden="1" customHeight="1">
      <c r="B83" s="30"/>
      <c r="C83" s="31"/>
      <c r="D83" s="31"/>
      <c r="E83" s="31"/>
      <c r="F83" s="31"/>
      <c r="G83" s="31"/>
      <c r="H83" s="31"/>
      <c r="I83" s="113"/>
      <c r="J83" s="31"/>
      <c r="K83" s="31"/>
      <c r="L83" s="34"/>
    </row>
    <row r="84" spans="2:47" s="1" customFormat="1" ht="12" hidden="1" customHeight="1">
      <c r="B84" s="30"/>
      <c r="C84" s="25" t="s">
        <v>16</v>
      </c>
      <c r="D84" s="31"/>
      <c r="E84" s="31"/>
      <c r="F84" s="31"/>
      <c r="G84" s="31"/>
      <c r="H84" s="31"/>
      <c r="I84" s="113"/>
      <c r="J84" s="31"/>
      <c r="K84" s="31"/>
      <c r="L84" s="34"/>
    </row>
    <row r="85" spans="2:47" s="1" customFormat="1" ht="16.5" hidden="1" customHeight="1">
      <c r="B85" s="30"/>
      <c r="C85" s="31"/>
      <c r="D85" s="31"/>
      <c r="E85" s="278" t="str">
        <f>E7</f>
        <v>Oprava traťového úseku Otročín - Bečov nad Teplou</v>
      </c>
      <c r="F85" s="279"/>
      <c r="G85" s="279"/>
      <c r="H85" s="279"/>
      <c r="I85" s="113"/>
      <c r="J85" s="31"/>
      <c r="K85" s="31"/>
      <c r="L85" s="34"/>
    </row>
    <row r="86" spans="2:47" s="1" customFormat="1" ht="12" hidden="1" customHeight="1">
      <c r="B86" s="30"/>
      <c r="C86" s="25" t="s">
        <v>100</v>
      </c>
      <c r="D86" s="31"/>
      <c r="E86" s="31"/>
      <c r="F86" s="31"/>
      <c r="G86" s="31"/>
      <c r="H86" s="31"/>
      <c r="I86" s="113"/>
      <c r="J86" s="31"/>
      <c r="K86" s="31"/>
      <c r="L86" s="34"/>
    </row>
    <row r="87" spans="2:47" s="1" customFormat="1" ht="16.5" hidden="1" customHeight="1">
      <c r="B87" s="30"/>
      <c r="C87" s="31"/>
      <c r="D87" s="31"/>
      <c r="E87" s="246" t="str">
        <f>E9</f>
        <v>A.1 - Práce na ŽSv (Sborník SŽDC 2019)</v>
      </c>
      <c r="F87" s="280"/>
      <c r="G87" s="280"/>
      <c r="H87" s="280"/>
      <c r="I87" s="113"/>
      <c r="J87" s="31"/>
      <c r="K87" s="31"/>
      <c r="L87" s="34"/>
    </row>
    <row r="88" spans="2:47" s="1" customFormat="1" ht="6.95" hidden="1" customHeight="1">
      <c r="B88" s="30"/>
      <c r="C88" s="31"/>
      <c r="D88" s="31"/>
      <c r="E88" s="31"/>
      <c r="F88" s="31"/>
      <c r="G88" s="31"/>
      <c r="H88" s="31"/>
      <c r="I88" s="113"/>
      <c r="J88" s="31"/>
      <c r="K88" s="31"/>
      <c r="L88" s="34"/>
    </row>
    <row r="89" spans="2:47" s="1" customFormat="1" ht="12" hidden="1" customHeight="1">
      <c r="B89" s="30"/>
      <c r="C89" s="25" t="s">
        <v>20</v>
      </c>
      <c r="D89" s="31"/>
      <c r="E89" s="31"/>
      <c r="F89" s="23" t="str">
        <f>F12</f>
        <v>Otročín - Bečov</v>
      </c>
      <c r="G89" s="31"/>
      <c r="H89" s="31"/>
      <c r="I89" s="114" t="s">
        <v>22</v>
      </c>
      <c r="J89" s="57" t="str">
        <f>IF(J12="","",J12)</f>
        <v>24. 6. 2019</v>
      </c>
      <c r="K89" s="31"/>
      <c r="L89" s="34"/>
    </row>
    <row r="90" spans="2:47" s="1" customFormat="1" ht="6.95" hidden="1" customHeight="1">
      <c r="B90" s="30"/>
      <c r="C90" s="31"/>
      <c r="D90" s="31"/>
      <c r="E90" s="31"/>
      <c r="F90" s="31"/>
      <c r="G90" s="31"/>
      <c r="H90" s="31"/>
      <c r="I90" s="113"/>
      <c r="J90" s="31"/>
      <c r="K90" s="31"/>
      <c r="L90" s="34"/>
    </row>
    <row r="91" spans="2:47" s="1" customFormat="1" ht="15.2" hidden="1" customHeight="1">
      <c r="B91" s="30"/>
      <c r="C91" s="25" t="s">
        <v>24</v>
      </c>
      <c r="D91" s="31"/>
      <c r="E91" s="31"/>
      <c r="F91" s="23" t="str">
        <f>E15</f>
        <v xml:space="preserve"> </v>
      </c>
      <c r="G91" s="31"/>
      <c r="H91" s="31"/>
      <c r="I91" s="114" t="s">
        <v>30</v>
      </c>
      <c r="J91" s="28" t="str">
        <f>E21</f>
        <v xml:space="preserve"> </v>
      </c>
      <c r="K91" s="31"/>
      <c r="L91" s="34"/>
    </row>
    <row r="92" spans="2:47" s="1" customFormat="1" ht="15.2" hidden="1" customHeight="1">
      <c r="B92" s="30"/>
      <c r="C92" s="25" t="s">
        <v>28</v>
      </c>
      <c r="D92" s="31"/>
      <c r="E92" s="31"/>
      <c r="F92" s="23" t="str">
        <f>IF(E18="","",E18)</f>
        <v>Vyplň údaj</v>
      </c>
      <c r="G92" s="31"/>
      <c r="H92" s="31"/>
      <c r="I92" s="114" t="s">
        <v>32</v>
      </c>
      <c r="J92" s="28" t="str">
        <f>E24</f>
        <v xml:space="preserve"> </v>
      </c>
      <c r="K92" s="31"/>
      <c r="L92" s="34"/>
    </row>
    <row r="93" spans="2:47" s="1" customFormat="1" ht="10.35" hidden="1" customHeight="1">
      <c r="B93" s="30"/>
      <c r="C93" s="31"/>
      <c r="D93" s="31"/>
      <c r="E93" s="31"/>
      <c r="F93" s="31"/>
      <c r="G93" s="31"/>
      <c r="H93" s="31"/>
      <c r="I93" s="113"/>
      <c r="J93" s="31"/>
      <c r="K93" s="31"/>
      <c r="L93" s="34"/>
    </row>
    <row r="94" spans="2:47" s="1" customFormat="1" ht="29.25" hidden="1" customHeight="1">
      <c r="B94" s="30"/>
      <c r="C94" s="148" t="s">
        <v>103</v>
      </c>
      <c r="D94" s="149"/>
      <c r="E94" s="149"/>
      <c r="F94" s="149"/>
      <c r="G94" s="149"/>
      <c r="H94" s="149"/>
      <c r="I94" s="150"/>
      <c r="J94" s="151" t="s">
        <v>104</v>
      </c>
      <c r="K94" s="149"/>
      <c r="L94" s="34"/>
    </row>
    <row r="95" spans="2:47" s="1" customFormat="1" ht="10.35" hidden="1" customHeight="1">
      <c r="B95" s="30"/>
      <c r="C95" s="31"/>
      <c r="D95" s="31"/>
      <c r="E95" s="31"/>
      <c r="F95" s="31"/>
      <c r="G95" s="31"/>
      <c r="H95" s="31"/>
      <c r="I95" s="113"/>
      <c r="J95" s="31"/>
      <c r="K95" s="31"/>
      <c r="L95" s="34"/>
    </row>
    <row r="96" spans="2:47" s="1" customFormat="1" ht="22.9" hidden="1" customHeight="1">
      <c r="B96" s="30"/>
      <c r="C96" s="152" t="s">
        <v>105</v>
      </c>
      <c r="D96" s="31"/>
      <c r="E96" s="31"/>
      <c r="F96" s="31"/>
      <c r="G96" s="31"/>
      <c r="H96" s="31"/>
      <c r="I96" s="113"/>
      <c r="J96" s="75">
        <f>J116</f>
        <v>0</v>
      </c>
      <c r="K96" s="31"/>
      <c r="L96" s="34"/>
      <c r="AU96" s="13" t="s">
        <v>106</v>
      </c>
    </row>
    <row r="97" spans="2:12" s="1" customFormat="1" ht="21.75" hidden="1" customHeight="1">
      <c r="B97" s="30"/>
      <c r="C97" s="31"/>
      <c r="D97" s="31"/>
      <c r="E97" s="31"/>
      <c r="F97" s="31"/>
      <c r="G97" s="31"/>
      <c r="H97" s="31"/>
      <c r="I97" s="113"/>
      <c r="J97" s="31"/>
      <c r="K97" s="31"/>
      <c r="L97" s="34"/>
    </row>
    <row r="98" spans="2:12" s="1" customFormat="1" ht="6.95" hidden="1" customHeight="1">
      <c r="B98" s="45"/>
      <c r="C98" s="46"/>
      <c r="D98" s="46"/>
      <c r="E98" s="46"/>
      <c r="F98" s="46"/>
      <c r="G98" s="46"/>
      <c r="H98" s="46"/>
      <c r="I98" s="144"/>
      <c r="J98" s="46"/>
      <c r="K98" s="46"/>
      <c r="L98" s="34"/>
    </row>
    <row r="99" spans="2:12" ht="11.25" hidden="1"/>
    <row r="100" spans="2:12" ht="11.25" hidden="1"/>
    <row r="101" spans="2:12" ht="11.25" hidden="1"/>
    <row r="102" spans="2:12" s="1" customFormat="1" ht="6.95" customHeight="1">
      <c r="B102" s="47"/>
      <c r="C102" s="48"/>
      <c r="D102" s="48"/>
      <c r="E102" s="48"/>
      <c r="F102" s="48"/>
      <c r="G102" s="48"/>
      <c r="H102" s="48"/>
      <c r="I102" s="147"/>
      <c r="J102" s="48"/>
      <c r="K102" s="48"/>
      <c r="L102" s="34"/>
    </row>
    <row r="103" spans="2:12" s="1" customFormat="1" ht="24.95" customHeight="1">
      <c r="B103" s="30"/>
      <c r="C103" s="19" t="s">
        <v>107</v>
      </c>
      <c r="D103" s="31"/>
      <c r="E103" s="31"/>
      <c r="F103" s="31"/>
      <c r="G103" s="31"/>
      <c r="H103" s="31"/>
      <c r="I103" s="113"/>
      <c r="J103" s="31"/>
      <c r="K103" s="31"/>
      <c r="L103" s="34"/>
    </row>
    <row r="104" spans="2:12" s="1" customFormat="1" ht="6.95" customHeight="1">
      <c r="B104" s="30"/>
      <c r="C104" s="31"/>
      <c r="D104" s="31"/>
      <c r="E104" s="31"/>
      <c r="F104" s="31"/>
      <c r="G104" s="31"/>
      <c r="H104" s="31"/>
      <c r="I104" s="113"/>
      <c r="J104" s="31"/>
      <c r="K104" s="31"/>
      <c r="L104" s="34"/>
    </row>
    <row r="105" spans="2:12" s="1" customFormat="1" ht="12" customHeight="1">
      <c r="B105" s="30"/>
      <c r="C105" s="25" t="s">
        <v>16</v>
      </c>
      <c r="D105" s="31"/>
      <c r="E105" s="31"/>
      <c r="F105" s="31"/>
      <c r="G105" s="31"/>
      <c r="H105" s="31"/>
      <c r="I105" s="113"/>
      <c r="J105" s="31"/>
      <c r="K105" s="31"/>
      <c r="L105" s="34"/>
    </row>
    <row r="106" spans="2:12" s="1" customFormat="1" ht="16.5" customHeight="1">
      <c r="B106" s="30"/>
      <c r="C106" s="31"/>
      <c r="D106" s="31"/>
      <c r="E106" s="278" t="str">
        <f>E7</f>
        <v>Oprava traťového úseku Otročín - Bečov nad Teplou</v>
      </c>
      <c r="F106" s="279"/>
      <c r="G106" s="279"/>
      <c r="H106" s="279"/>
      <c r="I106" s="113"/>
      <c r="J106" s="31"/>
      <c r="K106" s="31"/>
      <c r="L106" s="34"/>
    </row>
    <row r="107" spans="2:12" s="1" customFormat="1" ht="12" customHeight="1">
      <c r="B107" s="30"/>
      <c r="C107" s="25" t="s">
        <v>100</v>
      </c>
      <c r="D107" s="31"/>
      <c r="E107" s="31"/>
      <c r="F107" s="31"/>
      <c r="G107" s="31"/>
      <c r="H107" s="31"/>
      <c r="I107" s="113"/>
      <c r="J107" s="31"/>
      <c r="K107" s="31"/>
      <c r="L107" s="34"/>
    </row>
    <row r="108" spans="2:12" s="1" customFormat="1" ht="16.5" customHeight="1">
      <c r="B108" s="30"/>
      <c r="C108" s="31"/>
      <c r="D108" s="31"/>
      <c r="E108" s="246" t="str">
        <f>E9</f>
        <v>A.1 - Práce na ŽSv (Sborník SŽDC 2019)</v>
      </c>
      <c r="F108" s="280"/>
      <c r="G108" s="280"/>
      <c r="H108" s="280"/>
      <c r="I108" s="113"/>
      <c r="J108" s="31"/>
      <c r="K108" s="31"/>
      <c r="L108" s="34"/>
    </row>
    <row r="109" spans="2:12" s="1" customFormat="1" ht="6.95" customHeight="1">
      <c r="B109" s="30"/>
      <c r="C109" s="31"/>
      <c r="D109" s="31"/>
      <c r="E109" s="31"/>
      <c r="F109" s="31"/>
      <c r="G109" s="31"/>
      <c r="H109" s="31"/>
      <c r="I109" s="113"/>
      <c r="J109" s="31"/>
      <c r="K109" s="31"/>
      <c r="L109" s="34"/>
    </row>
    <row r="110" spans="2:12" s="1" customFormat="1" ht="12" customHeight="1">
      <c r="B110" s="30"/>
      <c r="C110" s="25" t="s">
        <v>20</v>
      </c>
      <c r="D110" s="31"/>
      <c r="E110" s="31"/>
      <c r="F110" s="23" t="str">
        <f>F12</f>
        <v>Otročín - Bečov</v>
      </c>
      <c r="G110" s="31"/>
      <c r="H110" s="31"/>
      <c r="I110" s="114" t="s">
        <v>22</v>
      </c>
      <c r="J110" s="57" t="str">
        <f>IF(J12="","",J12)</f>
        <v>24. 6. 2019</v>
      </c>
      <c r="K110" s="31"/>
      <c r="L110" s="34"/>
    </row>
    <row r="111" spans="2:12" s="1" customFormat="1" ht="6.95" customHeight="1">
      <c r="B111" s="30"/>
      <c r="C111" s="31"/>
      <c r="D111" s="31"/>
      <c r="E111" s="31"/>
      <c r="F111" s="31"/>
      <c r="G111" s="31"/>
      <c r="H111" s="31"/>
      <c r="I111" s="113"/>
      <c r="J111" s="31"/>
      <c r="K111" s="31"/>
      <c r="L111" s="34"/>
    </row>
    <row r="112" spans="2:12" s="1" customFormat="1" ht="15.2" customHeight="1">
      <c r="B112" s="30"/>
      <c r="C112" s="25" t="s">
        <v>24</v>
      </c>
      <c r="D112" s="31"/>
      <c r="E112" s="31"/>
      <c r="F112" s="23" t="str">
        <f>E15</f>
        <v xml:space="preserve"> </v>
      </c>
      <c r="G112" s="31"/>
      <c r="H112" s="31"/>
      <c r="I112" s="114" t="s">
        <v>30</v>
      </c>
      <c r="J112" s="28" t="str">
        <f>E21</f>
        <v xml:space="preserve"> </v>
      </c>
      <c r="K112" s="31"/>
      <c r="L112" s="34"/>
    </row>
    <row r="113" spans="2:65" s="1" customFormat="1" ht="15.2" customHeight="1">
      <c r="B113" s="30"/>
      <c r="C113" s="25" t="s">
        <v>28</v>
      </c>
      <c r="D113" s="31"/>
      <c r="E113" s="31"/>
      <c r="F113" s="23" t="str">
        <f>IF(E18="","",E18)</f>
        <v>Vyplň údaj</v>
      </c>
      <c r="G113" s="31"/>
      <c r="H113" s="31"/>
      <c r="I113" s="114" t="s">
        <v>32</v>
      </c>
      <c r="J113" s="28" t="str">
        <f>E24</f>
        <v xml:space="preserve"> </v>
      </c>
      <c r="K113" s="31"/>
      <c r="L113" s="34"/>
    </row>
    <row r="114" spans="2:65" s="1" customFormat="1" ht="10.35" customHeight="1">
      <c r="B114" s="30"/>
      <c r="C114" s="31"/>
      <c r="D114" s="31"/>
      <c r="E114" s="31"/>
      <c r="F114" s="31"/>
      <c r="G114" s="31"/>
      <c r="H114" s="31"/>
      <c r="I114" s="113"/>
      <c r="J114" s="31"/>
      <c r="K114" s="31"/>
      <c r="L114" s="34"/>
    </row>
    <row r="115" spans="2:65" s="8" customFormat="1" ht="29.25" customHeight="1">
      <c r="B115" s="153"/>
      <c r="C115" s="154" t="s">
        <v>108</v>
      </c>
      <c r="D115" s="155" t="s">
        <v>59</v>
      </c>
      <c r="E115" s="155" t="s">
        <v>55</v>
      </c>
      <c r="F115" s="155" t="s">
        <v>56</v>
      </c>
      <c r="G115" s="155" t="s">
        <v>109</v>
      </c>
      <c r="H115" s="155" t="s">
        <v>110</v>
      </c>
      <c r="I115" s="156" t="s">
        <v>111</v>
      </c>
      <c r="J115" s="155" t="s">
        <v>104</v>
      </c>
      <c r="K115" s="157" t="s">
        <v>112</v>
      </c>
      <c r="L115" s="158"/>
      <c r="M115" s="66" t="s">
        <v>1</v>
      </c>
      <c r="N115" s="67" t="s">
        <v>38</v>
      </c>
      <c r="O115" s="67" t="s">
        <v>113</v>
      </c>
      <c r="P115" s="67" t="s">
        <v>114</v>
      </c>
      <c r="Q115" s="67" t="s">
        <v>115</v>
      </c>
      <c r="R115" s="67" t="s">
        <v>116</v>
      </c>
      <c r="S115" s="67" t="s">
        <v>117</v>
      </c>
      <c r="T115" s="68" t="s">
        <v>118</v>
      </c>
    </row>
    <row r="116" spans="2:65" s="1" customFormat="1" ht="22.9" customHeight="1">
      <c r="B116" s="30"/>
      <c r="C116" s="73" t="s">
        <v>119</v>
      </c>
      <c r="D116" s="31"/>
      <c r="E116" s="31"/>
      <c r="F116" s="31"/>
      <c r="G116" s="31"/>
      <c r="H116" s="31"/>
      <c r="I116" s="113"/>
      <c r="J116" s="159">
        <f>BK116</f>
        <v>0</v>
      </c>
      <c r="K116" s="31"/>
      <c r="L116" s="34"/>
      <c r="M116" s="69"/>
      <c r="N116" s="70"/>
      <c r="O116" s="70"/>
      <c r="P116" s="160">
        <f>SUM(P117:P183)</f>
        <v>0</v>
      </c>
      <c r="Q116" s="70"/>
      <c r="R116" s="160">
        <f>SUM(R117:R183)</f>
        <v>1862.364</v>
      </c>
      <c r="S116" s="70"/>
      <c r="T116" s="161">
        <f>SUM(T117:T183)</f>
        <v>0</v>
      </c>
      <c r="AT116" s="13" t="s">
        <v>73</v>
      </c>
      <c r="AU116" s="13" t="s">
        <v>106</v>
      </c>
      <c r="BK116" s="162">
        <f>SUM(BK117:BK183)</f>
        <v>0</v>
      </c>
    </row>
    <row r="117" spans="2:65" s="1" customFormat="1" ht="24" customHeight="1">
      <c r="B117" s="30"/>
      <c r="C117" s="163" t="s">
        <v>81</v>
      </c>
      <c r="D117" s="163" t="s">
        <v>120</v>
      </c>
      <c r="E117" s="164" t="s">
        <v>121</v>
      </c>
      <c r="F117" s="165" t="s">
        <v>122</v>
      </c>
      <c r="G117" s="166" t="s">
        <v>123</v>
      </c>
      <c r="H117" s="167">
        <v>58</v>
      </c>
      <c r="I117" s="168"/>
      <c r="J117" s="169">
        <f>ROUND(I117*H117,2)</f>
        <v>0</v>
      </c>
      <c r="K117" s="165" t="s">
        <v>124</v>
      </c>
      <c r="L117" s="34"/>
      <c r="M117" s="170" t="s">
        <v>1</v>
      </c>
      <c r="N117" s="171" t="s">
        <v>39</v>
      </c>
      <c r="O117" s="62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AR117" s="174" t="s">
        <v>125</v>
      </c>
      <c r="AT117" s="174" t="s">
        <v>120</v>
      </c>
      <c r="AU117" s="174" t="s">
        <v>74</v>
      </c>
      <c r="AY117" s="13" t="s">
        <v>126</v>
      </c>
      <c r="BE117" s="175">
        <f>IF(N117="základní",J117,0)</f>
        <v>0</v>
      </c>
      <c r="BF117" s="175">
        <f>IF(N117="snížená",J117,0)</f>
        <v>0</v>
      </c>
      <c r="BG117" s="175">
        <f>IF(N117="zákl. přenesená",J117,0)</f>
        <v>0</v>
      </c>
      <c r="BH117" s="175">
        <f>IF(N117="sníž. přenesená",J117,0)</f>
        <v>0</v>
      </c>
      <c r="BI117" s="175">
        <f>IF(N117="nulová",J117,0)</f>
        <v>0</v>
      </c>
      <c r="BJ117" s="13" t="s">
        <v>81</v>
      </c>
      <c r="BK117" s="175">
        <f>ROUND(I117*H117,2)</f>
        <v>0</v>
      </c>
      <c r="BL117" s="13" t="s">
        <v>125</v>
      </c>
      <c r="BM117" s="174" t="s">
        <v>127</v>
      </c>
    </row>
    <row r="118" spans="2:65" s="1" customFormat="1" ht="48.75">
      <c r="B118" s="30"/>
      <c r="C118" s="31"/>
      <c r="D118" s="176" t="s">
        <v>128</v>
      </c>
      <c r="E118" s="31"/>
      <c r="F118" s="177" t="s">
        <v>129</v>
      </c>
      <c r="G118" s="31"/>
      <c r="H118" s="31"/>
      <c r="I118" s="113"/>
      <c r="J118" s="31"/>
      <c r="K118" s="31"/>
      <c r="L118" s="34"/>
      <c r="M118" s="178"/>
      <c r="N118" s="62"/>
      <c r="O118" s="62"/>
      <c r="P118" s="62"/>
      <c r="Q118" s="62"/>
      <c r="R118" s="62"/>
      <c r="S118" s="62"/>
      <c r="T118" s="63"/>
      <c r="AT118" s="13" t="s">
        <v>128</v>
      </c>
      <c r="AU118" s="13" t="s">
        <v>74</v>
      </c>
    </row>
    <row r="119" spans="2:65" s="1" customFormat="1" ht="19.5">
      <c r="B119" s="30"/>
      <c r="C119" s="31"/>
      <c r="D119" s="176" t="s">
        <v>130</v>
      </c>
      <c r="E119" s="31"/>
      <c r="F119" s="179" t="s">
        <v>131</v>
      </c>
      <c r="G119" s="31"/>
      <c r="H119" s="31"/>
      <c r="I119" s="113"/>
      <c r="J119" s="31"/>
      <c r="K119" s="31"/>
      <c r="L119" s="34"/>
      <c r="M119" s="178"/>
      <c r="N119" s="62"/>
      <c r="O119" s="62"/>
      <c r="P119" s="62"/>
      <c r="Q119" s="62"/>
      <c r="R119" s="62"/>
      <c r="S119" s="62"/>
      <c r="T119" s="63"/>
      <c r="AT119" s="13" t="s">
        <v>130</v>
      </c>
      <c r="AU119" s="13" t="s">
        <v>74</v>
      </c>
    </row>
    <row r="120" spans="2:65" s="1" customFormat="1" ht="24" customHeight="1">
      <c r="B120" s="30"/>
      <c r="C120" s="163" t="s">
        <v>83</v>
      </c>
      <c r="D120" s="163" t="s">
        <v>120</v>
      </c>
      <c r="E120" s="164" t="s">
        <v>132</v>
      </c>
      <c r="F120" s="165" t="s">
        <v>133</v>
      </c>
      <c r="G120" s="166" t="s">
        <v>123</v>
      </c>
      <c r="H120" s="167">
        <v>74</v>
      </c>
      <c r="I120" s="168"/>
      <c r="J120" s="169">
        <f>ROUND(I120*H120,2)</f>
        <v>0</v>
      </c>
      <c r="K120" s="165" t="s">
        <v>124</v>
      </c>
      <c r="L120" s="34"/>
      <c r="M120" s="170" t="s">
        <v>1</v>
      </c>
      <c r="N120" s="171" t="s">
        <v>39</v>
      </c>
      <c r="O120" s="62"/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AR120" s="174" t="s">
        <v>125</v>
      </c>
      <c r="AT120" s="174" t="s">
        <v>120</v>
      </c>
      <c r="AU120" s="174" t="s">
        <v>74</v>
      </c>
      <c r="AY120" s="13" t="s">
        <v>126</v>
      </c>
      <c r="BE120" s="175">
        <f>IF(N120="základní",J120,0)</f>
        <v>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3" t="s">
        <v>81</v>
      </c>
      <c r="BK120" s="175">
        <f>ROUND(I120*H120,2)</f>
        <v>0</v>
      </c>
      <c r="BL120" s="13" t="s">
        <v>125</v>
      </c>
      <c r="BM120" s="174" t="s">
        <v>134</v>
      </c>
    </row>
    <row r="121" spans="2:65" s="1" customFormat="1" ht="58.5">
      <c r="B121" s="30"/>
      <c r="C121" s="31"/>
      <c r="D121" s="176" t="s">
        <v>128</v>
      </c>
      <c r="E121" s="31"/>
      <c r="F121" s="177" t="s">
        <v>135</v>
      </c>
      <c r="G121" s="31"/>
      <c r="H121" s="31"/>
      <c r="I121" s="113"/>
      <c r="J121" s="31"/>
      <c r="K121" s="31"/>
      <c r="L121" s="34"/>
      <c r="M121" s="178"/>
      <c r="N121" s="62"/>
      <c r="O121" s="62"/>
      <c r="P121" s="62"/>
      <c r="Q121" s="62"/>
      <c r="R121" s="62"/>
      <c r="S121" s="62"/>
      <c r="T121" s="63"/>
      <c r="AT121" s="13" t="s">
        <v>128</v>
      </c>
      <c r="AU121" s="13" t="s">
        <v>74</v>
      </c>
    </row>
    <row r="122" spans="2:65" s="1" customFormat="1" ht="19.5">
      <c r="B122" s="30"/>
      <c r="C122" s="31"/>
      <c r="D122" s="176" t="s">
        <v>130</v>
      </c>
      <c r="E122" s="31"/>
      <c r="F122" s="179" t="s">
        <v>131</v>
      </c>
      <c r="G122" s="31"/>
      <c r="H122" s="31"/>
      <c r="I122" s="113"/>
      <c r="J122" s="31"/>
      <c r="K122" s="31"/>
      <c r="L122" s="34"/>
      <c r="M122" s="178"/>
      <c r="N122" s="62"/>
      <c r="O122" s="62"/>
      <c r="P122" s="62"/>
      <c r="Q122" s="62"/>
      <c r="R122" s="62"/>
      <c r="S122" s="62"/>
      <c r="T122" s="63"/>
      <c r="AT122" s="13" t="s">
        <v>130</v>
      </c>
      <c r="AU122" s="13" t="s">
        <v>74</v>
      </c>
    </row>
    <row r="123" spans="2:65" s="1" customFormat="1" ht="24" customHeight="1">
      <c r="B123" s="30"/>
      <c r="C123" s="163" t="s">
        <v>136</v>
      </c>
      <c r="D123" s="163" t="s">
        <v>120</v>
      </c>
      <c r="E123" s="164" t="s">
        <v>137</v>
      </c>
      <c r="F123" s="165" t="s">
        <v>138</v>
      </c>
      <c r="G123" s="166" t="s">
        <v>139</v>
      </c>
      <c r="H123" s="167">
        <v>4</v>
      </c>
      <c r="I123" s="168"/>
      <c r="J123" s="169">
        <f>ROUND(I123*H123,2)</f>
        <v>0</v>
      </c>
      <c r="K123" s="165" t="s">
        <v>124</v>
      </c>
      <c r="L123" s="34"/>
      <c r="M123" s="170" t="s">
        <v>1</v>
      </c>
      <c r="N123" s="171" t="s">
        <v>39</v>
      </c>
      <c r="O123" s="62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AR123" s="174" t="s">
        <v>125</v>
      </c>
      <c r="AT123" s="174" t="s">
        <v>120</v>
      </c>
      <c r="AU123" s="174" t="s">
        <v>74</v>
      </c>
      <c r="AY123" s="13" t="s">
        <v>126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3" t="s">
        <v>81</v>
      </c>
      <c r="BK123" s="175">
        <f>ROUND(I123*H123,2)</f>
        <v>0</v>
      </c>
      <c r="BL123" s="13" t="s">
        <v>125</v>
      </c>
      <c r="BM123" s="174" t="s">
        <v>140</v>
      </c>
    </row>
    <row r="124" spans="2:65" s="1" customFormat="1" ht="87.75">
      <c r="B124" s="30"/>
      <c r="C124" s="31"/>
      <c r="D124" s="176" t="s">
        <v>128</v>
      </c>
      <c r="E124" s="31"/>
      <c r="F124" s="177" t="s">
        <v>141</v>
      </c>
      <c r="G124" s="31"/>
      <c r="H124" s="31"/>
      <c r="I124" s="113"/>
      <c r="J124" s="31"/>
      <c r="K124" s="31"/>
      <c r="L124" s="34"/>
      <c r="M124" s="178"/>
      <c r="N124" s="62"/>
      <c r="O124" s="62"/>
      <c r="P124" s="62"/>
      <c r="Q124" s="62"/>
      <c r="R124" s="62"/>
      <c r="S124" s="62"/>
      <c r="T124" s="63"/>
      <c r="AT124" s="13" t="s">
        <v>128</v>
      </c>
      <c r="AU124" s="13" t="s">
        <v>74</v>
      </c>
    </row>
    <row r="125" spans="2:65" s="1" customFormat="1" ht="29.25">
      <c r="B125" s="30"/>
      <c r="C125" s="31"/>
      <c r="D125" s="176" t="s">
        <v>130</v>
      </c>
      <c r="E125" s="31"/>
      <c r="F125" s="179" t="s">
        <v>142</v>
      </c>
      <c r="G125" s="31"/>
      <c r="H125" s="31"/>
      <c r="I125" s="113"/>
      <c r="J125" s="31"/>
      <c r="K125" s="31"/>
      <c r="L125" s="34"/>
      <c r="M125" s="178"/>
      <c r="N125" s="62"/>
      <c r="O125" s="62"/>
      <c r="P125" s="62"/>
      <c r="Q125" s="62"/>
      <c r="R125" s="62"/>
      <c r="S125" s="62"/>
      <c r="T125" s="63"/>
      <c r="AT125" s="13" t="s">
        <v>130</v>
      </c>
      <c r="AU125" s="13" t="s">
        <v>74</v>
      </c>
    </row>
    <row r="126" spans="2:65" s="1" customFormat="1" ht="24" customHeight="1">
      <c r="B126" s="30"/>
      <c r="C126" s="163" t="s">
        <v>143</v>
      </c>
      <c r="D126" s="163" t="s">
        <v>120</v>
      </c>
      <c r="E126" s="164" t="s">
        <v>144</v>
      </c>
      <c r="F126" s="165" t="s">
        <v>145</v>
      </c>
      <c r="G126" s="166" t="s">
        <v>146</v>
      </c>
      <c r="H126" s="167">
        <v>4</v>
      </c>
      <c r="I126" s="168"/>
      <c r="J126" s="169">
        <f>ROUND(I126*H126,2)</f>
        <v>0</v>
      </c>
      <c r="K126" s="165" t="s">
        <v>124</v>
      </c>
      <c r="L126" s="34"/>
      <c r="M126" s="170" t="s">
        <v>1</v>
      </c>
      <c r="N126" s="171" t="s">
        <v>39</v>
      </c>
      <c r="O126" s="62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AR126" s="174" t="s">
        <v>125</v>
      </c>
      <c r="AT126" s="174" t="s">
        <v>120</v>
      </c>
      <c r="AU126" s="174" t="s">
        <v>74</v>
      </c>
      <c r="AY126" s="13" t="s">
        <v>126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3" t="s">
        <v>81</v>
      </c>
      <c r="BK126" s="175">
        <f>ROUND(I126*H126,2)</f>
        <v>0</v>
      </c>
      <c r="BL126" s="13" t="s">
        <v>125</v>
      </c>
      <c r="BM126" s="174" t="s">
        <v>147</v>
      </c>
    </row>
    <row r="127" spans="2:65" s="1" customFormat="1" ht="48.75">
      <c r="B127" s="30"/>
      <c r="C127" s="31"/>
      <c r="D127" s="176" t="s">
        <v>128</v>
      </c>
      <c r="E127" s="31"/>
      <c r="F127" s="177" t="s">
        <v>148</v>
      </c>
      <c r="G127" s="31"/>
      <c r="H127" s="31"/>
      <c r="I127" s="113"/>
      <c r="J127" s="31"/>
      <c r="K127" s="31"/>
      <c r="L127" s="34"/>
      <c r="M127" s="178"/>
      <c r="N127" s="62"/>
      <c r="O127" s="62"/>
      <c r="P127" s="62"/>
      <c r="Q127" s="62"/>
      <c r="R127" s="62"/>
      <c r="S127" s="62"/>
      <c r="T127" s="63"/>
      <c r="AT127" s="13" t="s">
        <v>128</v>
      </c>
      <c r="AU127" s="13" t="s">
        <v>74</v>
      </c>
    </row>
    <row r="128" spans="2:65" s="1" customFormat="1" ht="29.25">
      <c r="B128" s="30"/>
      <c r="C128" s="31"/>
      <c r="D128" s="176" t="s">
        <v>130</v>
      </c>
      <c r="E128" s="31"/>
      <c r="F128" s="179" t="s">
        <v>149</v>
      </c>
      <c r="G128" s="31"/>
      <c r="H128" s="31"/>
      <c r="I128" s="113"/>
      <c r="J128" s="31"/>
      <c r="K128" s="31"/>
      <c r="L128" s="34"/>
      <c r="M128" s="178"/>
      <c r="N128" s="62"/>
      <c r="O128" s="62"/>
      <c r="P128" s="62"/>
      <c r="Q128" s="62"/>
      <c r="R128" s="62"/>
      <c r="S128" s="62"/>
      <c r="T128" s="63"/>
      <c r="AT128" s="13" t="s">
        <v>130</v>
      </c>
      <c r="AU128" s="13" t="s">
        <v>74</v>
      </c>
    </row>
    <row r="129" spans="2:65" s="1" customFormat="1" ht="24" customHeight="1">
      <c r="B129" s="30"/>
      <c r="C129" s="163" t="s">
        <v>150</v>
      </c>
      <c r="D129" s="163" t="s">
        <v>120</v>
      </c>
      <c r="E129" s="164" t="s">
        <v>151</v>
      </c>
      <c r="F129" s="165" t="s">
        <v>152</v>
      </c>
      <c r="G129" s="166" t="s">
        <v>153</v>
      </c>
      <c r="H129" s="167">
        <v>1.514</v>
      </c>
      <c r="I129" s="168"/>
      <c r="J129" s="169">
        <f>ROUND(I129*H129,2)</f>
        <v>0</v>
      </c>
      <c r="K129" s="165" t="s">
        <v>124</v>
      </c>
      <c r="L129" s="34"/>
      <c r="M129" s="170" t="s">
        <v>1</v>
      </c>
      <c r="N129" s="171" t="s">
        <v>39</v>
      </c>
      <c r="O129" s="62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AR129" s="174" t="s">
        <v>125</v>
      </c>
      <c r="AT129" s="174" t="s">
        <v>120</v>
      </c>
      <c r="AU129" s="174" t="s">
        <v>74</v>
      </c>
      <c r="AY129" s="13" t="s">
        <v>126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3" t="s">
        <v>81</v>
      </c>
      <c r="BK129" s="175">
        <f>ROUND(I129*H129,2)</f>
        <v>0</v>
      </c>
      <c r="BL129" s="13" t="s">
        <v>125</v>
      </c>
      <c r="BM129" s="174" t="s">
        <v>154</v>
      </c>
    </row>
    <row r="130" spans="2:65" s="1" customFormat="1" ht="58.5">
      <c r="B130" s="30"/>
      <c r="C130" s="31"/>
      <c r="D130" s="176" t="s">
        <v>128</v>
      </c>
      <c r="E130" s="31"/>
      <c r="F130" s="177" t="s">
        <v>155</v>
      </c>
      <c r="G130" s="31"/>
      <c r="H130" s="31"/>
      <c r="I130" s="113"/>
      <c r="J130" s="31"/>
      <c r="K130" s="31"/>
      <c r="L130" s="34"/>
      <c r="M130" s="178"/>
      <c r="N130" s="62"/>
      <c r="O130" s="62"/>
      <c r="P130" s="62"/>
      <c r="Q130" s="62"/>
      <c r="R130" s="62"/>
      <c r="S130" s="62"/>
      <c r="T130" s="63"/>
      <c r="AT130" s="13" t="s">
        <v>128</v>
      </c>
      <c r="AU130" s="13" t="s">
        <v>74</v>
      </c>
    </row>
    <row r="131" spans="2:65" s="1" customFormat="1" ht="19.5">
      <c r="B131" s="30"/>
      <c r="C131" s="31"/>
      <c r="D131" s="176" t="s">
        <v>130</v>
      </c>
      <c r="E131" s="31"/>
      <c r="F131" s="179" t="s">
        <v>156</v>
      </c>
      <c r="G131" s="31"/>
      <c r="H131" s="31"/>
      <c r="I131" s="113"/>
      <c r="J131" s="31"/>
      <c r="K131" s="31"/>
      <c r="L131" s="34"/>
      <c r="M131" s="178"/>
      <c r="N131" s="62"/>
      <c r="O131" s="62"/>
      <c r="P131" s="62"/>
      <c r="Q131" s="62"/>
      <c r="R131" s="62"/>
      <c r="S131" s="62"/>
      <c r="T131" s="63"/>
      <c r="AT131" s="13" t="s">
        <v>130</v>
      </c>
      <c r="AU131" s="13" t="s">
        <v>74</v>
      </c>
    </row>
    <row r="132" spans="2:65" s="1" customFormat="1" ht="24" customHeight="1">
      <c r="B132" s="30"/>
      <c r="C132" s="163" t="s">
        <v>157</v>
      </c>
      <c r="D132" s="163" t="s">
        <v>120</v>
      </c>
      <c r="E132" s="164" t="s">
        <v>158</v>
      </c>
      <c r="F132" s="165" t="s">
        <v>159</v>
      </c>
      <c r="G132" s="166" t="s">
        <v>160</v>
      </c>
      <c r="H132" s="167">
        <v>5454</v>
      </c>
      <c r="I132" s="168"/>
      <c r="J132" s="169">
        <f>ROUND(I132*H132,2)</f>
        <v>0</v>
      </c>
      <c r="K132" s="165" t="s">
        <v>124</v>
      </c>
      <c r="L132" s="34"/>
      <c r="M132" s="170" t="s">
        <v>1</v>
      </c>
      <c r="N132" s="171" t="s">
        <v>39</v>
      </c>
      <c r="O132" s="62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AR132" s="174" t="s">
        <v>125</v>
      </c>
      <c r="AT132" s="174" t="s">
        <v>120</v>
      </c>
      <c r="AU132" s="174" t="s">
        <v>74</v>
      </c>
      <c r="AY132" s="13" t="s">
        <v>126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3" t="s">
        <v>81</v>
      </c>
      <c r="BK132" s="175">
        <f>ROUND(I132*H132,2)</f>
        <v>0</v>
      </c>
      <c r="BL132" s="13" t="s">
        <v>125</v>
      </c>
      <c r="BM132" s="174" t="s">
        <v>161</v>
      </c>
    </row>
    <row r="133" spans="2:65" s="1" customFormat="1" ht="39">
      <c r="B133" s="30"/>
      <c r="C133" s="31"/>
      <c r="D133" s="176" t="s">
        <v>128</v>
      </c>
      <c r="E133" s="31"/>
      <c r="F133" s="177" t="s">
        <v>162</v>
      </c>
      <c r="G133" s="31"/>
      <c r="H133" s="31"/>
      <c r="I133" s="113"/>
      <c r="J133" s="31"/>
      <c r="K133" s="31"/>
      <c r="L133" s="34"/>
      <c r="M133" s="178"/>
      <c r="N133" s="62"/>
      <c r="O133" s="62"/>
      <c r="P133" s="62"/>
      <c r="Q133" s="62"/>
      <c r="R133" s="62"/>
      <c r="S133" s="62"/>
      <c r="T133" s="63"/>
      <c r="AT133" s="13" t="s">
        <v>128</v>
      </c>
      <c r="AU133" s="13" t="s">
        <v>74</v>
      </c>
    </row>
    <row r="134" spans="2:65" s="9" customFormat="1" ht="11.25">
      <c r="B134" s="180"/>
      <c r="C134" s="181"/>
      <c r="D134" s="176" t="s">
        <v>163</v>
      </c>
      <c r="E134" s="182" t="s">
        <v>1</v>
      </c>
      <c r="F134" s="183" t="s">
        <v>164</v>
      </c>
      <c r="G134" s="181"/>
      <c r="H134" s="182" t="s">
        <v>1</v>
      </c>
      <c r="I134" s="184"/>
      <c r="J134" s="181"/>
      <c r="K134" s="181"/>
      <c r="L134" s="185"/>
      <c r="M134" s="186"/>
      <c r="N134" s="187"/>
      <c r="O134" s="187"/>
      <c r="P134" s="187"/>
      <c r="Q134" s="187"/>
      <c r="R134" s="187"/>
      <c r="S134" s="187"/>
      <c r="T134" s="188"/>
      <c r="AT134" s="189" t="s">
        <v>163</v>
      </c>
      <c r="AU134" s="189" t="s">
        <v>74</v>
      </c>
      <c r="AV134" s="9" t="s">
        <v>81</v>
      </c>
      <c r="AW134" s="9" t="s">
        <v>31</v>
      </c>
      <c r="AX134" s="9" t="s">
        <v>74</v>
      </c>
      <c r="AY134" s="189" t="s">
        <v>126</v>
      </c>
    </row>
    <row r="135" spans="2:65" s="10" customFormat="1" ht="11.25">
      <c r="B135" s="190"/>
      <c r="C135" s="191"/>
      <c r="D135" s="176" t="s">
        <v>163</v>
      </c>
      <c r="E135" s="192" t="s">
        <v>1</v>
      </c>
      <c r="F135" s="193" t="s">
        <v>165</v>
      </c>
      <c r="G135" s="191"/>
      <c r="H135" s="194">
        <v>5454</v>
      </c>
      <c r="I135" s="195"/>
      <c r="J135" s="191"/>
      <c r="K135" s="191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163</v>
      </c>
      <c r="AU135" s="200" t="s">
        <v>74</v>
      </c>
      <c r="AV135" s="10" t="s">
        <v>83</v>
      </c>
      <c r="AW135" s="10" t="s">
        <v>31</v>
      </c>
      <c r="AX135" s="10" t="s">
        <v>81</v>
      </c>
      <c r="AY135" s="200" t="s">
        <v>126</v>
      </c>
    </row>
    <row r="136" spans="2:65" s="1" customFormat="1" ht="24" customHeight="1">
      <c r="B136" s="30"/>
      <c r="C136" s="163" t="s">
        <v>166</v>
      </c>
      <c r="D136" s="163" t="s">
        <v>120</v>
      </c>
      <c r="E136" s="164" t="s">
        <v>167</v>
      </c>
      <c r="F136" s="165" t="s">
        <v>168</v>
      </c>
      <c r="G136" s="166" t="s">
        <v>153</v>
      </c>
      <c r="H136" s="167">
        <v>1.508</v>
      </c>
      <c r="I136" s="168"/>
      <c r="J136" s="169">
        <f>ROUND(I136*H136,2)</f>
        <v>0</v>
      </c>
      <c r="K136" s="165" t="s">
        <v>124</v>
      </c>
      <c r="L136" s="34"/>
      <c r="M136" s="170" t="s">
        <v>1</v>
      </c>
      <c r="N136" s="171" t="s">
        <v>39</v>
      </c>
      <c r="O136" s="62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AR136" s="174" t="s">
        <v>125</v>
      </c>
      <c r="AT136" s="174" t="s">
        <v>120</v>
      </c>
      <c r="AU136" s="174" t="s">
        <v>74</v>
      </c>
      <c r="AY136" s="13" t="s">
        <v>126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3" t="s">
        <v>81</v>
      </c>
      <c r="BK136" s="175">
        <f>ROUND(I136*H136,2)</f>
        <v>0</v>
      </c>
      <c r="BL136" s="13" t="s">
        <v>125</v>
      </c>
      <c r="BM136" s="174" t="s">
        <v>169</v>
      </c>
    </row>
    <row r="137" spans="2:65" s="1" customFormat="1" ht="48.75">
      <c r="B137" s="30"/>
      <c r="C137" s="31"/>
      <c r="D137" s="176" t="s">
        <v>128</v>
      </c>
      <c r="E137" s="31"/>
      <c r="F137" s="177" t="s">
        <v>170</v>
      </c>
      <c r="G137" s="31"/>
      <c r="H137" s="31"/>
      <c r="I137" s="113"/>
      <c r="J137" s="31"/>
      <c r="K137" s="31"/>
      <c r="L137" s="34"/>
      <c r="M137" s="178"/>
      <c r="N137" s="62"/>
      <c r="O137" s="62"/>
      <c r="P137" s="62"/>
      <c r="Q137" s="62"/>
      <c r="R137" s="62"/>
      <c r="S137" s="62"/>
      <c r="T137" s="63"/>
      <c r="AT137" s="13" t="s">
        <v>128</v>
      </c>
      <c r="AU137" s="13" t="s">
        <v>74</v>
      </c>
    </row>
    <row r="138" spans="2:65" s="1" customFormat="1" ht="58.5">
      <c r="B138" s="30"/>
      <c r="C138" s="31"/>
      <c r="D138" s="176" t="s">
        <v>130</v>
      </c>
      <c r="E138" s="31"/>
      <c r="F138" s="179" t="s">
        <v>171</v>
      </c>
      <c r="G138" s="31"/>
      <c r="H138" s="31"/>
      <c r="I138" s="113"/>
      <c r="J138" s="31"/>
      <c r="K138" s="31"/>
      <c r="L138" s="34"/>
      <c r="M138" s="178"/>
      <c r="N138" s="62"/>
      <c r="O138" s="62"/>
      <c r="P138" s="62"/>
      <c r="Q138" s="62"/>
      <c r="R138" s="62"/>
      <c r="S138" s="62"/>
      <c r="T138" s="63"/>
      <c r="AT138" s="13" t="s">
        <v>130</v>
      </c>
      <c r="AU138" s="13" t="s">
        <v>74</v>
      </c>
    </row>
    <row r="139" spans="2:65" s="1" customFormat="1" ht="24" customHeight="1">
      <c r="B139" s="30"/>
      <c r="C139" s="163" t="s">
        <v>172</v>
      </c>
      <c r="D139" s="163" t="s">
        <v>120</v>
      </c>
      <c r="E139" s="164" t="s">
        <v>173</v>
      </c>
      <c r="F139" s="165" t="s">
        <v>174</v>
      </c>
      <c r="G139" s="166" t="s">
        <v>153</v>
      </c>
      <c r="H139" s="167">
        <v>6.0000000000000001E-3</v>
      </c>
      <c r="I139" s="168"/>
      <c r="J139" s="169">
        <f>ROUND(I139*H139,2)</f>
        <v>0</v>
      </c>
      <c r="K139" s="165" t="s">
        <v>124</v>
      </c>
      <c r="L139" s="34"/>
      <c r="M139" s="170" t="s">
        <v>1</v>
      </c>
      <c r="N139" s="171" t="s">
        <v>39</v>
      </c>
      <c r="O139" s="62"/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AR139" s="174" t="s">
        <v>125</v>
      </c>
      <c r="AT139" s="174" t="s">
        <v>120</v>
      </c>
      <c r="AU139" s="174" t="s">
        <v>74</v>
      </c>
      <c r="AY139" s="13" t="s">
        <v>126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3" t="s">
        <v>81</v>
      </c>
      <c r="BK139" s="175">
        <f>ROUND(I139*H139,2)</f>
        <v>0</v>
      </c>
      <c r="BL139" s="13" t="s">
        <v>125</v>
      </c>
      <c r="BM139" s="174" t="s">
        <v>175</v>
      </c>
    </row>
    <row r="140" spans="2:65" s="1" customFormat="1" ht="39">
      <c r="B140" s="30"/>
      <c r="C140" s="31"/>
      <c r="D140" s="176" t="s">
        <v>128</v>
      </c>
      <c r="E140" s="31"/>
      <c r="F140" s="177" t="s">
        <v>176</v>
      </c>
      <c r="G140" s="31"/>
      <c r="H140" s="31"/>
      <c r="I140" s="113"/>
      <c r="J140" s="31"/>
      <c r="K140" s="31"/>
      <c r="L140" s="34"/>
      <c r="M140" s="178"/>
      <c r="N140" s="62"/>
      <c r="O140" s="62"/>
      <c r="P140" s="62"/>
      <c r="Q140" s="62"/>
      <c r="R140" s="62"/>
      <c r="S140" s="62"/>
      <c r="T140" s="63"/>
      <c r="AT140" s="13" t="s">
        <v>128</v>
      </c>
      <c r="AU140" s="13" t="s">
        <v>74</v>
      </c>
    </row>
    <row r="141" spans="2:65" s="1" customFormat="1" ht="29.25">
      <c r="B141" s="30"/>
      <c r="C141" s="31"/>
      <c r="D141" s="176" t="s">
        <v>130</v>
      </c>
      <c r="E141" s="31"/>
      <c r="F141" s="179" t="s">
        <v>177</v>
      </c>
      <c r="G141" s="31"/>
      <c r="H141" s="31"/>
      <c r="I141" s="113"/>
      <c r="J141" s="31"/>
      <c r="K141" s="31"/>
      <c r="L141" s="34"/>
      <c r="M141" s="178"/>
      <c r="N141" s="62"/>
      <c r="O141" s="62"/>
      <c r="P141" s="62"/>
      <c r="Q141" s="62"/>
      <c r="R141" s="62"/>
      <c r="S141" s="62"/>
      <c r="T141" s="63"/>
      <c r="AT141" s="13" t="s">
        <v>130</v>
      </c>
      <c r="AU141" s="13" t="s">
        <v>74</v>
      </c>
    </row>
    <row r="142" spans="2:65" s="1" customFormat="1" ht="24" customHeight="1">
      <c r="B142" s="30"/>
      <c r="C142" s="163" t="s">
        <v>178</v>
      </c>
      <c r="D142" s="163" t="s">
        <v>120</v>
      </c>
      <c r="E142" s="164" t="s">
        <v>179</v>
      </c>
      <c r="F142" s="165" t="s">
        <v>180</v>
      </c>
      <c r="G142" s="166" t="s">
        <v>181</v>
      </c>
      <c r="H142" s="167">
        <v>820</v>
      </c>
      <c r="I142" s="168"/>
      <c r="J142" s="169">
        <f>ROUND(I142*H142,2)</f>
        <v>0</v>
      </c>
      <c r="K142" s="165" t="s">
        <v>124</v>
      </c>
      <c r="L142" s="34"/>
      <c r="M142" s="170" t="s">
        <v>1</v>
      </c>
      <c r="N142" s="171" t="s">
        <v>39</v>
      </c>
      <c r="O142" s="62"/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AR142" s="174" t="s">
        <v>125</v>
      </c>
      <c r="AT142" s="174" t="s">
        <v>120</v>
      </c>
      <c r="AU142" s="174" t="s">
        <v>74</v>
      </c>
      <c r="AY142" s="13" t="s">
        <v>126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3" t="s">
        <v>81</v>
      </c>
      <c r="BK142" s="175">
        <f>ROUND(I142*H142,2)</f>
        <v>0</v>
      </c>
      <c r="BL142" s="13" t="s">
        <v>125</v>
      </c>
      <c r="BM142" s="174" t="s">
        <v>182</v>
      </c>
    </row>
    <row r="143" spans="2:65" s="1" customFormat="1" ht="39">
      <c r="B143" s="30"/>
      <c r="C143" s="31"/>
      <c r="D143" s="176" t="s">
        <v>128</v>
      </c>
      <c r="E143" s="31"/>
      <c r="F143" s="177" t="s">
        <v>183</v>
      </c>
      <c r="G143" s="31"/>
      <c r="H143" s="31"/>
      <c r="I143" s="113"/>
      <c r="J143" s="31"/>
      <c r="K143" s="31"/>
      <c r="L143" s="34"/>
      <c r="M143" s="178"/>
      <c r="N143" s="62"/>
      <c r="O143" s="62"/>
      <c r="P143" s="62"/>
      <c r="Q143" s="62"/>
      <c r="R143" s="62"/>
      <c r="S143" s="62"/>
      <c r="T143" s="63"/>
      <c r="AT143" s="13" t="s">
        <v>128</v>
      </c>
      <c r="AU143" s="13" t="s">
        <v>74</v>
      </c>
    </row>
    <row r="144" spans="2:65" s="1" customFormat="1" ht="39">
      <c r="B144" s="30"/>
      <c r="C144" s="31"/>
      <c r="D144" s="176" t="s">
        <v>130</v>
      </c>
      <c r="E144" s="31"/>
      <c r="F144" s="179" t="s">
        <v>184</v>
      </c>
      <c r="G144" s="31"/>
      <c r="H144" s="31"/>
      <c r="I144" s="113"/>
      <c r="J144" s="31"/>
      <c r="K144" s="31"/>
      <c r="L144" s="34"/>
      <c r="M144" s="178"/>
      <c r="N144" s="62"/>
      <c r="O144" s="62"/>
      <c r="P144" s="62"/>
      <c r="Q144" s="62"/>
      <c r="R144" s="62"/>
      <c r="S144" s="62"/>
      <c r="T144" s="63"/>
      <c r="AT144" s="13" t="s">
        <v>130</v>
      </c>
      <c r="AU144" s="13" t="s">
        <v>74</v>
      </c>
    </row>
    <row r="145" spans="2:65" s="1" customFormat="1" ht="24" customHeight="1">
      <c r="B145" s="30"/>
      <c r="C145" s="163" t="s">
        <v>185</v>
      </c>
      <c r="D145" s="163" t="s">
        <v>120</v>
      </c>
      <c r="E145" s="164" t="s">
        <v>186</v>
      </c>
      <c r="F145" s="165" t="s">
        <v>187</v>
      </c>
      <c r="G145" s="166" t="s">
        <v>181</v>
      </c>
      <c r="H145" s="167">
        <v>150</v>
      </c>
      <c r="I145" s="168"/>
      <c r="J145" s="169">
        <f>ROUND(I145*H145,2)</f>
        <v>0</v>
      </c>
      <c r="K145" s="165" t="s">
        <v>124</v>
      </c>
      <c r="L145" s="34"/>
      <c r="M145" s="170" t="s">
        <v>1</v>
      </c>
      <c r="N145" s="171" t="s">
        <v>39</v>
      </c>
      <c r="O145" s="62"/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AR145" s="174" t="s">
        <v>125</v>
      </c>
      <c r="AT145" s="174" t="s">
        <v>120</v>
      </c>
      <c r="AU145" s="174" t="s">
        <v>74</v>
      </c>
      <c r="AY145" s="13" t="s">
        <v>126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3" t="s">
        <v>81</v>
      </c>
      <c r="BK145" s="175">
        <f>ROUND(I145*H145,2)</f>
        <v>0</v>
      </c>
      <c r="BL145" s="13" t="s">
        <v>125</v>
      </c>
      <c r="BM145" s="174" t="s">
        <v>188</v>
      </c>
    </row>
    <row r="146" spans="2:65" s="1" customFormat="1" ht="68.25">
      <c r="B146" s="30"/>
      <c r="C146" s="31"/>
      <c r="D146" s="176" t="s">
        <v>128</v>
      </c>
      <c r="E146" s="31"/>
      <c r="F146" s="177" t="s">
        <v>189</v>
      </c>
      <c r="G146" s="31"/>
      <c r="H146" s="31"/>
      <c r="I146" s="113"/>
      <c r="J146" s="31"/>
      <c r="K146" s="31"/>
      <c r="L146" s="34"/>
      <c r="M146" s="178"/>
      <c r="N146" s="62"/>
      <c r="O146" s="62"/>
      <c r="P146" s="62"/>
      <c r="Q146" s="62"/>
      <c r="R146" s="62"/>
      <c r="S146" s="62"/>
      <c r="T146" s="63"/>
      <c r="AT146" s="13" t="s">
        <v>128</v>
      </c>
      <c r="AU146" s="13" t="s">
        <v>74</v>
      </c>
    </row>
    <row r="147" spans="2:65" s="1" customFormat="1" ht="29.25">
      <c r="B147" s="30"/>
      <c r="C147" s="31"/>
      <c r="D147" s="176" t="s">
        <v>130</v>
      </c>
      <c r="E147" s="31"/>
      <c r="F147" s="179" t="s">
        <v>190</v>
      </c>
      <c r="G147" s="31"/>
      <c r="H147" s="31"/>
      <c r="I147" s="113"/>
      <c r="J147" s="31"/>
      <c r="K147" s="31"/>
      <c r="L147" s="34"/>
      <c r="M147" s="178"/>
      <c r="N147" s="62"/>
      <c r="O147" s="62"/>
      <c r="P147" s="62"/>
      <c r="Q147" s="62"/>
      <c r="R147" s="62"/>
      <c r="S147" s="62"/>
      <c r="T147" s="63"/>
      <c r="AT147" s="13" t="s">
        <v>130</v>
      </c>
      <c r="AU147" s="13" t="s">
        <v>74</v>
      </c>
    </row>
    <row r="148" spans="2:65" s="1" customFormat="1" ht="24" customHeight="1">
      <c r="B148" s="30"/>
      <c r="C148" s="163" t="s">
        <v>191</v>
      </c>
      <c r="D148" s="163" t="s">
        <v>120</v>
      </c>
      <c r="E148" s="164" t="s">
        <v>192</v>
      </c>
      <c r="F148" s="165" t="s">
        <v>193</v>
      </c>
      <c r="G148" s="166" t="s">
        <v>139</v>
      </c>
      <c r="H148" s="167">
        <v>230</v>
      </c>
      <c r="I148" s="168"/>
      <c r="J148" s="169">
        <f>ROUND(I148*H148,2)</f>
        <v>0</v>
      </c>
      <c r="K148" s="165" t="s">
        <v>124</v>
      </c>
      <c r="L148" s="34"/>
      <c r="M148" s="170" t="s">
        <v>1</v>
      </c>
      <c r="N148" s="171" t="s">
        <v>39</v>
      </c>
      <c r="O148" s="62"/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AR148" s="174" t="s">
        <v>125</v>
      </c>
      <c r="AT148" s="174" t="s">
        <v>120</v>
      </c>
      <c r="AU148" s="174" t="s">
        <v>74</v>
      </c>
      <c r="AY148" s="13" t="s">
        <v>126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3" t="s">
        <v>81</v>
      </c>
      <c r="BK148" s="175">
        <f>ROUND(I148*H148,2)</f>
        <v>0</v>
      </c>
      <c r="BL148" s="13" t="s">
        <v>125</v>
      </c>
      <c r="BM148" s="174" t="s">
        <v>194</v>
      </c>
    </row>
    <row r="149" spans="2:65" s="1" customFormat="1" ht="29.25">
      <c r="B149" s="30"/>
      <c r="C149" s="31"/>
      <c r="D149" s="176" t="s">
        <v>128</v>
      </c>
      <c r="E149" s="31"/>
      <c r="F149" s="177" t="s">
        <v>195</v>
      </c>
      <c r="G149" s="31"/>
      <c r="H149" s="31"/>
      <c r="I149" s="113"/>
      <c r="J149" s="31"/>
      <c r="K149" s="31"/>
      <c r="L149" s="34"/>
      <c r="M149" s="178"/>
      <c r="N149" s="62"/>
      <c r="O149" s="62"/>
      <c r="P149" s="62"/>
      <c r="Q149" s="62"/>
      <c r="R149" s="62"/>
      <c r="S149" s="62"/>
      <c r="T149" s="63"/>
      <c r="AT149" s="13" t="s">
        <v>128</v>
      </c>
      <c r="AU149" s="13" t="s">
        <v>74</v>
      </c>
    </row>
    <row r="150" spans="2:65" s="1" customFormat="1" ht="39">
      <c r="B150" s="30"/>
      <c r="C150" s="31"/>
      <c r="D150" s="176" t="s">
        <v>130</v>
      </c>
      <c r="E150" s="31"/>
      <c r="F150" s="179" t="s">
        <v>196</v>
      </c>
      <c r="G150" s="31"/>
      <c r="H150" s="31"/>
      <c r="I150" s="113"/>
      <c r="J150" s="31"/>
      <c r="K150" s="31"/>
      <c r="L150" s="34"/>
      <c r="M150" s="178"/>
      <c r="N150" s="62"/>
      <c r="O150" s="62"/>
      <c r="P150" s="62"/>
      <c r="Q150" s="62"/>
      <c r="R150" s="62"/>
      <c r="S150" s="62"/>
      <c r="T150" s="63"/>
      <c r="AT150" s="13" t="s">
        <v>130</v>
      </c>
      <c r="AU150" s="13" t="s">
        <v>74</v>
      </c>
    </row>
    <row r="151" spans="2:65" s="1" customFormat="1" ht="24" customHeight="1">
      <c r="B151" s="30"/>
      <c r="C151" s="163" t="s">
        <v>197</v>
      </c>
      <c r="D151" s="163" t="s">
        <v>120</v>
      </c>
      <c r="E151" s="164" t="s">
        <v>198</v>
      </c>
      <c r="F151" s="165" t="s">
        <v>199</v>
      </c>
      <c r="G151" s="166" t="s">
        <v>153</v>
      </c>
      <c r="H151" s="167">
        <v>1.5149999999999999</v>
      </c>
      <c r="I151" s="168"/>
      <c r="J151" s="169">
        <f>ROUND(I151*H151,2)</f>
        <v>0</v>
      </c>
      <c r="K151" s="165" t="s">
        <v>124</v>
      </c>
      <c r="L151" s="34"/>
      <c r="M151" s="170" t="s">
        <v>1</v>
      </c>
      <c r="N151" s="171" t="s">
        <v>39</v>
      </c>
      <c r="O151" s="62"/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AR151" s="174" t="s">
        <v>125</v>
      </c>
      <c r="AT151" s="174" t="s">
        <v>120</v>
      </c>
      <c r="AU151" s="174" t="s">
        <v>74</v>
      </c>
      <c r="AY151" s="13" t="s">
        <v>126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3" t="s">
        <v>81</v>
      </c>
      <c r="BK151" s="175">
        <f>ROUND(I151*H151,2)</f>
        <v>0</v>
      </c>
      <c r="BL151" s="13" t="s">
        <v>125</v>
      </c>
      <c r="BM151" s="174" t="s">
        <v>200</v>
      </c>
    </row>
    <row r="152" spans="2:65" s="1" customFormat="1" ht="97.5">
      <c r="B152" s="30"/>
      <c r="C152" s="31"/>
      <c r="D152" s="176" t="s">
        <v>128</v>
      </c>
      <c r="E152" s="31"/>
      <c r="F152" s="177" t="s">
        <v>201</v>
      </c>
      <c r="G152" s="31"/>
      <c r="H152" s="31"/>
      <c r="I152" s="113"/>
      <c r="J152" s="31"/>
      <c r="K152" s="31"/>
      <c r="L152" s="34"/>
      <c r="M152" s="178"/>
      <c r="N152" s="62"/>
      <c r="O152" s="62"/>
      <c r="P152" s="62"/>
      <c r="Q152" s="62"/>
      <c r="R152" s="62"/>
      <c r="S152" s="62"/>
      <c r="T152" s="63"/>
      <c r="AT152" s="13" t="s">
        <v>128</v>
      </c>
      <c r="AU152" s="13" t="s">
        <v>74</v>
      </c>
    </row>
    <row r="153" spans="2:65" s="1" customFormat="1" ht="19.5">
      <c r="B153" s="30"/>
      <c r="C153" s="31"/>
      <c r="D153" s="176" t="s">
        <v>130</v>
      </c>
      <c r="E153" s="31"/>
      <c r="F153" s="179" t="s">
        <v>202</v>
      </c>
      <c r="G153" s="31"/>
      <c r="H153" s="31"/>
      <c r="I153" s="113"/>
      <c r="J153" s="31"/>
      <c r="K153" s="31"/>
      <c r="L153" s="34"/>
      <c r="M153" s="178"/>
      <c r="N153" s="62"/>
      <c r="O153" s="62"/>
      <c r="P153" s="62"/>
      <c r="Q153" s="62"/>
      <c r="R153" s="62"/>
      <c r="S153" s="62"/>
      <c r="T153" s="63"/>
      <c r="AT153" s="13" t="s">
        <v>130</v>
      </c>
      <c r="AU153" s="13" t="s">
        <v>74</v>
      </c>
    </row>
    <row r="154" spans="2:65" s="1" customFormat="1" ht="24" customHeight="1">
      <c r="B154" s="30"/>
      <c r="C154" s="163" t="s">
        <v>203</v>
      </c>
      <c r="D154" s="163" t="s">
        <v>120</v>
      </c>
      <c r="E154" s="164" t="s">
        <v>204</v>
      </c>
      <c r="F154" s="165" t="s">
        <v>205</v>
      </c>
      <c r="G154" s="166" t="s">
        <v>206</v>
      </c>
      <c r="H154" s="167">
        <v>448.16199999999998</v>
      </c>
      <c r="I154" s="168"/>
      <c r="J154" s="169">
        <f>ROUND(I154*H154,2)</f>
        <v>0</v>
      </c>
      <c r="K154" s="165" t="s">
        <v>124</v>
      </c>
      <c r="L154" s="34"/>
      <c r="M154" s="170" t="s">
        <v>1</v>
      </c>
      <c r="N154" s="171" t="s">
        <v>39</v>
      </c>
      <c r="O154" s="62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AR154" s="174" t="s">
        <v>207</v>
      </c>
      <c r="AT154" s="174" t="s">
        <v>120</v>
      </c>
      <c r="AU154" s="174" t="s">
        <v>74</v>
      </c>
      <c r="AY154" s="13" t="s">
        <v>126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3" t="s">
        <v>81</v>
      </c>
      <c r="BK154" s="175">
        <f>ROUND(I154*H154,2)</f>
        <v>0</v>
      </c>
      <c r="BL154" s="13" t="s">
        <v>207</v>
      </c>
      <c r="BM154" s="174" t="s">
        <v>208</v>
      </c>
    </row>
    <row r="155" spans="2:65" s="1" customFormat="1" ht="58.5">
      <c r="B155" s="30"/>
      <c r="C155" s="31"/>
      <c r="D155" s="176" t="s">
        <v>128</v>
      </c>
      <c r="E155" s="31"/>
      <c r="F155" s="177" t="s">
        <v>209</v>
      </c>
      <c r="G155" s="31"/>
      <c r="H155" s="31"/>
      <c r="I155" s="113"/>
      <c r="J155" s="31"/>
      <c r="K155" s="31"/>
      <c r="L155" s="34"/>
      <c r="M155" s="178"/>
      <c r="N155" s="62"/>
      <c r="O155" s="62"/>
      <c r="P155" s="62"/>
      <c r="Q155" s="62"/>
      <c r="R155" s="62"/>
      <c r="S155" s="62"/>
      <c r="T155" s="63"/>
      <c r="AT155" s="13" t="s">
        <v>128</v>
      </c>
      <c r="AU155" s="13" t="s">
        <v>74</v>
      </c>
    </row>
    <row r="156" spans="2:65" s="9" customFormat="1" ht="11.25">
      <c r="B156" s="180"/>
      <c r="C156" s="181"/>
      <c r="D156" s="176" t="s">
        <v>163</v>
      </c>
      <c r="E156" s="182" t="s">
        <v>1</v>
      </c>
      <c r="F156" s="183" t="s">
        <v>210</v>
      </c>
      <c r="G156" s="181"/>
      <c r="H156" s="182" t="s">
        <v>1</v>
      </c>
      <c r="I156" s="184"/>
      <c r="J156" s="181"/>
      <c r="K156" s="181"/>
      <c r="L156" s="185"/>
      <c r="M156" s="186"/>
      <c r="N156" s="187"/>
      <c r="O156" s="187"/>
      <c r="P156" s="187"/>
      <c r="Q156" s="187"/>
      <c r="R156" s="187"/>
      <c r="S156" s="187"/>
      <c r="T156" s="188"/>
      <c r="AT156" s="189" t="s">
        <v>163</v>
      </c>
      <c r="AU156" s="189" t="s">
        <v>74</v>
      </c>
      <c r="AV156" s="9" t="s">
        <v>81</v>
      </c>
      <c r="AW156" s="9" t="s">
        <v>31</v>
      </c>
      <c r="AX156" s="9" t="s">
        <v>74</v>
      </c>
      <c r="AY156" s="189" t="s">
        <v>126</v>
      </c>
    </row>
    <row r="157" spans="2:65" s="10" customFormat="1" ht="11.25">
      <c r="B157" s="190"/>
      <c r="C157" s="191"/>
      <c r="D157" s="176" t="s">
        <v>163</v>
      </c>
      <c r="E157" s="192" t="s">
        <v>1</v>
      </c>
      <c r="F157" s="193" t="s">
        <v>211</v>
      </c>
      <c r="G157" s="191"/>
      <c r="H157" s="194">
        <v>448.16199999999998</v>
      </c>
      <c r="I157" s="195"/>
      <c r="J157" s="191"/>
      <c r="K157" s="191"/>
      <c r="L157" s="196"/>
      <c r="M157" s="197"/>
      <c r="N157" s="198"/>
      <c r="O157" s="198"/>
      <c r="P157" s="198"/>
      <c r="Q157" s="198"/>
      <c r="R157" s="198"/>
      <c r="S157" s="198"/>
      <c r="T157" s="199"/>
      <c r="AT157" s="200" t="s">
        <v>163</v>
      </c>
      <c r="AU157" s="200" t="s">
        <v>74</v>
      </c>
      <c r="AV157" s="10" t="s">
        <v>83</v>
      </c>
      <c r="AW157" s="10" t="s">
        <v>31</v>
      </c>
      <c r="AX157" s="10" t="s">
        <v>81</v>
      </c>
      <c r="AY157" s="200" t="s">
        <v>126</v>
      </c>
    </row>
    <row r="158" spans="2:65" s="1" customFormat="1" ht="24" customHeight="1">
      <c r="B158" s="30"/>
      <c r="C158" s="163" t="s">
        <v>212</v>
      </c>
      <c r="D158" s="163" t="s">
        <v>120</v>
      </c>
      <c r="E158" s="164" t="s">
        <v>213</v>
      </c>
      <c r="F158" s="165" t="s">
        <v>214</v>
      </c>
      <c r="G158" s="166" t="s">
        <v>206</v>
      </c>
      <c r="H158" s="167">
        <v>0.8</v>
      </c>
      <c r="I158" s="168"/>
      <c r="J158" s="169">
        <f>ROUND(I158*H158,2)</f>
        <v>0</v>
      </c>
      <c r="K158" s="165" t="s">
        <v>124</v>
      </c>
      <c r="L158" s="34"/>
      <c r="M158" s="170" t="s">
        <v>1</v>
      </c>
      <c r="N158" s="171" t="s">
        <v>39</v>
      </c>
      <c r="O158" s="62"/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AR158" s="174" t="s">
        <v>207</v>
      </c>
      <c r="AT158" s="174" t="s">
        <v>120</v>
      </c>
      <c r="AU158" s="174" t="s">
        <v>74</v>
      </c>
      <c r="AY158" s="13" t="s">
        <v>126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3" t="s">
        <v>81</v>
      </c>
      <c r="BK158" s="175">
        <f>ROUND(I158*H158,2)</f>
        <v>0</v>
      </c>
      <c r="BL158" s="13" t="s">
        <v>207</v>
      </c>
      <c r="BM158" s="174" t="s">
        <v>215</v>
      </c>
    </row>
    <row r="159" spans="2:65" s="1" customFormat="1" ht="48.75">
      <c r="B159" s="30"/>
      <c r="C159" s="31"/>
      <c r="D159" s="176" t="s">
        <v>128</v>
      </c>
      <c r="E159" s="31"/>
      <c r="F159" s="177" t="s">
        <v>216</v>
      </c>
      <c r="G159" s="31"/>
      <c r="H159" s="31"/>
      <c r="I159" s="113"/>
      <c r="J159" s="31"/>
      <c r="K159" s="31"/>
      <c r="L159" s="34"/>
      <c r="M159" s="178"/>
      <c r="N159" s="62"/>
      <c r="O159" s="62"/>
      <c r="P159" s="62"/>
      <c r="Q159" s="62"/>
      <c r="R159" s="62"/>
      <c r="S159" s="62"/>
      <c r="T159" s="63"/>
      <c r="AT159" s="13" t="s">
        <v>128</v>
      </c>
      <c r="AU159" s="13" t="s">
        <v>74</v>
      </c>
    </row>
    <row r="160" spans="2:65" s="1" customFormat="1" ht="24" customHeight="1">
      <c r="B160" s="30"/>
      <c r="C160" s="163" t="s">
        <v>217</v>
      </c>
      <c r="D160" s="163" t="s">
        <v>120</v>
      </c>
      <c r="E160" s="164" t="s">
        <v>218</v>
      </c>
      <c r="F160" s="165" t="s">
        <v>219</v>
      </c>
      <c r="G160" s="166" t="s">
        <v>220</v>
      </c>
      <c r="H160" s="167">
        <v>1095.508</v>
      </c>
      <c r="I160" s="168"/>
      <c r="J160" s="169">
        <f>ROUND(I160*H160,2)</f>
        <v>0</v>
      </c>
      <c r="K160" s="165" t="s">
        <v>124</v>
      </c>
      <c r="L160" s="34"/>
      <c r="M160" s="170" t="s">
        <v>1</v>
      </c>
      <c r="N160" s="171" t="s">
        <v>39</v>
      </c>
      <c r="O160" s="62"/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AR160" s="174" t="s">
        <v>125</v>
      </c>
      <c r="AT160" s="174" t="s">
        <v>120</v>
      </c>
      <c r="AU160" s="174" t="s">
        <v>74</v>
      </c>
      <c r="AY160" s="13" t="s">
        <v>126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3" t="s">
        <v>81</v>
      </c>
      <c r="BK160" s="175">
        <f>ROUND(I160*H160,2)</f>
        <v>0</v>
      </c>
      <c r="BL160" s="13" t="s">
        <v>125</v>
      </c>
      <c r="BM160" s="174" t="s">
        <v>221</v>
      </c>
    </row>
    <row r="161" spans="2:65" s="1" customFormat="1" ht="48.75">
      <c r="B161" s="30"/>
      <c r="C161" s="31"/>
      <c r="D161" s="176" t="s">
        <v>128</v>
      </c>
      <c r="E161" s="31"/>
      <c r="F161" s="177" t="s">
        <v>222</v>
      </c>
      <c r="G161" s="31"/>
      <c r="H161" s="31"/>
      <c r="I161" s="113"/>
      <c r="J161" s="31"/>
      <c r="K161" s="31"/>
      <c r="L161" s="34"/>
      <c r="M161" s="178"/>
      <c r="N161" s="62"/>
      <c r="O161" s="62"/>
      <c r="P161" s="62"/>
      <c r="Q161" s="62"/>
      <c r="R161" s="62"/>
      <c r="S161" s="62"/>
      <c r="T161" s="63"/>
      <c r="AT161" s="13" t="s">
        <v>128</v>
      </c>
      <c r="AU161" s="13" t="s">
        <v>74</v>
      </c>
    </row>
    <row r="162" spans="2:65" s="9" customFormat="1" ht="11.25">
      <c r="B162" s="180"/>
      <c r="C162" s="181"/>
      <c r="D162" s="176" t="s">
        <v>163</v>
      </c>
      <c r="E162" s="182" t="s">
        <v>1</v>
      </c>
      <c r="F162" s="183" t="s">
        <v>223</v>
      </c>
      <c r="G162" s="181"/>
      <c r="H162" s="182" t="s">
        <v>1</v>
      </c>
      <c r="I162" s="184"/>
      <c r="J162" s="181"/>
      <c r="K162" s="181"/>
      <c r="L162" s="185"/>
      <c r="M162" s="186"/>
      <c r="N162" s="187"/>
      <c r="O162" s="187"/>
      <c r="P162" s="187"/>
      <c r="Q162" s="187"/>
      <c r="R162" s="187"/>
      <c r="S162" s="187"/>
      <c r="T162" s="188"/>
      <c r="AT162" s="189" t="s">
        <v>163</v>
      </c>
      <c r="AU162" s="189" t="s">
        <v>74</v>
      </c>
      <c r="AV162" s="9" t="s">
        <v>81</v>
      </c>
      <c r="AW162" s="9" t="s">
        <v>31</v>
      </c>
      <c r="AX162" s="9" t="s">
        <v>74</v>
      </c>
      <c r="AY162" s="189" t="s">
        <v>126</v>
      </c>
    </row>
    <row r="163" spans="2:65" s="10" customFormat="1" ht="11.25">
      <c r="B163" s="190"/>
      <c r="C163" s="191"/>
      <c r="D163" s="176" t="s">
        <v>163</v>
      </c>
      <c r="E163" s="192" t="s">
        <v>1</v>
      </c>
      <c r="F163" s="193" t="s">
        <v>224</v>
      </c>
      <c r="G163" s="191"/>
      <c r="H163" s="194">
        <v>1095.508</v>
      </c>
      <c r="I163" s="195"/>
      <c r="J163" s="191"/>
      <c r="K163" s="191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163</v>
      </c>
      <c r="AU163" s="200" t="s">
        <v>74</v>
      </c>
      <c r="AV163" s="10" t="s">
        <v>83</v>
      </c>
      <c r="AW163" s="10" t="s">
        <v>31</v>
      </c>
      <c r="AX163" s="10" t="s">
        <v>81</v>
      </c>
      <c r="AY163" s="200" t="s">
        <v>126</v>
      </c>
    </row>
    <row r="164" spans="2:65" s="1" customFormat="1" ht="24" customHeight="1">
      <c r="B164" s="30"/>
      <c r="C164" s="163" t="s">
        <v>225</v>
      </c>
      <c r="D164" s="163" t="s">
        <v>120</v>
      </c>
      <c r="E164" s="164" t="s">
        <v>226</v>
      </c>
      <c r="F164" s="165" t="s">
        <v>227</v>
      </c>
      <c r="G164" s="166" t="s">
        <v>153</v>
      </c>
      <c r="H164" s="167">
        <v>1.59</v>
      </c>
      <c r="I164" s="168"/>
      <c r="J164" s="169">
        <f>ROUND(I164*H164,2)</f>
        <v>0</v>
      </c>
      <c r="K164" s="165" t="s">
        <v>124</v>
      </c>
      <c r="L164" s="34"/>
      <c r="M164" s="170" t="s">
        <v>1</v>
      </c>
      <c r="N164" s="171" t="s">
        <v>39</v>
      </c>
      <c r="O164" s="62"/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AR164" s="174" t="s">
        <v>125</v>
      </c>
      <c r="AT164" s="174" t="s">
        <v>120</v>
      </c>
      <c r="AU164" s="174" t="s">
        <v>74</v>
      </c>
      <c r="AY164" s="13" t="s">
        <v>126</v>
      </c>
      <c r="BE164" s="175">
        <f>IF(N164="základní",J164,0)</f>
        <v>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3" t="s">
        <v>81</v>
      </c>
      <c r="BK164" s="175">
        <f>ROUND(I164*H164,2)</f>
        <v>0</v>
      </c>
      <c r="BL164" s="13" t="s">
        <v>125</v>
      </c>
      <c r="BM164" s="174" t="s">
        <v>228</v>
      </c>
    </row>
    <row r="165" spans="2:65" s="1" customFormat="1" ht="78">
      <c r="B165" s="30"/>
      <c r="C165" s="31"/>
      <c r="D165" s="176" t="s">
        <v>128</v>
      </c>
      <c r="E165" s="31"/>
      <c r="F165" s="177" t="s">
        <v>229</v>
      </c>
      <c r="G165" s="31"/>
      <c r="H165" s="31"/>
      <c r="I165" s="113"/>
      <c r="J165" s="31"/>
      <c r="K165" s="31"/>
      <c r="L165" s="34"/>
      <c r="M165" s="178"/>
      <c r="N165" s="62"/>
      <c r="O165" s="62"/>
      <c r="P165" s="62"/>
      <c r="Q165" s="62"/>
      <c r="R165" s="62"/>
      <c r="S165" s="62"/>
      <c r="T165" s="63"/>
      <c r="AT165" s="13" t="s">
        <v>128</v>
      </c>
      <c r="AU165" s="13" t="s">
        <v>74</v>
      </c>
    </row>
    <row r="166" spans="2:65" s="1" customFormat="1" ht="39">
      <c r="B166" s="30"/>
      <c r="C166" s="31"/>
      <c r="D166" s="176" t="s">
        <v>130</v>
      </c>
      <c r="E166" s="31"/>
      <c r="F166" s="179" t="s">
        <v>230</v>
      </c>
      <c r="G166" s="31"/>
      <c r="H166" s="31"/>
      <c r="I166" s="113"/>
      <c r="J166" s="31"/>
      <c r="K166" s="31"/>
      <c r="L166" s="34"/>
      <c r="M166" s="178"/>
      <c r="N166" s="62"/>
      <c r="O166" s="62"/>
      <c r="P166" s="62"/>
      <c r="Q166" s="62"/>
      <c r="R166" s="62"/>
      <c r="S166" s="62"/>
      <c r="T166" s="63"/>
      <c r="AT166" s="13" t="s">
        <v>130</v>
      </c>
      <c r="AU166" s="13" t="s">
        <v>74</v>
      </c>
    </row>
    <row r="167" spans="2:65" s="1" customFormat="1" ht="24" customHeight="1">
      <c r="B167" s="30"/>
      <c r="C167" s="163" t="s">
        <v>231</v>
      </c>
      <c r="D167" s="163" t="s">
        <v>120</v>
      </c>
      <c r="E167" s="164" t="s">
        <v>232</v>
      </c>
      <c r="F167" s="165" t="s">
        <v>233</v>
      </c>
      <c r="G167" s="166" t="s">
        <v>123</v>
      </c>
      <c r="H167" s="167">
        <v>16</v>
      </c>
      <c r="I167" s="168"/>
      <c r="J167" s="169">
        <f>ROUND(I167*H167,2)</f>
        <v>0</v>
      </c>
      <c r="K167" s="165" t="s">
        <v>124</v>
      </c>
      <c r="L167" s="34"/>
      <c r="M167" s="170" t="s">
        <v>1</v>
      </c>
      <c r="N167" s="171" t="s">
        <v>39</v>
      </c>
      <c r="O167" s="62"/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AR167" s="174" t="s">
        <v>125</v>
      </c>
      <c r="AT167" s="174" t="s">
        <v>120</v>
      </c>
      <c r="AU167" s="174" t="s">
        <v>74</v>
      </c>
      <c r="AY167" s="13" t="s">
        <v>126</v>
      </c>
      <c r="BE167" s="175">
        <f>IF(N167="základní",J167,0)</f>
        <v>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3" t="s">
        <v>81</v>
      </c>
      <c r="BK167" s="175">
        <f>ROUND(I167*H167,2)</f>
        <v>0</v>
      </c>
      <c r="BL167" s="13" t="s">
        <v>125</v>
      </c>
      <c r="BM167" s="174" t="s">
        <v>234</v>
      </c>
    </row>
    <row r="168" spans="2:65" s="1" customFormat="1" ht="48.75">
      <c r="B168" s="30"/>
      <c r="C168" s="31"/>
      <c r="D168" s="176" t="s">
        <v>128</v>
      </c>
      <c r="E168" s="31"/>
      <c r="F168" s="177" t="s">
        <v>235</v>
      </c>
      <c r="G168" s="31"/>
      <c r="H168" s="31"/>
      <c r="I168" s="113"/>
      <c r="J168" s="31"/>
      <c r="K168" s="31"/>
      <c r="L168" s="34"/>
      <c r="M168" s="178"/>
      <c r="N168" s="62"/>
      <c r="O168" s="62"/>
      <c r="P168" s="62"/>
      <c r="Q168" s="62"/>
      <c r="R168" s="62"/>
      <c r="S168" s="62"/>
      <c r="T168" s="63"/>
      <c r="AT168" s="13" t="s">
        <v>128</v>
      </c>
      <c r="AU168" s="13" t="s">
        <v>74</v>
      </c>
    </row>
    <row r="169" spans="2:65" s="1" customFormat="1" ht="19.5">
      <c r="B169" s="30"/>
      <c r="C169" s="31"/>
      <c r="D169" s="176" t="s">
        <v>130</v>
      </c>
      <c r="E169" s="31"/>
      <c r="F169" s="179" t="s">
        <v>131</v>
      </c>
      <c r="G169" s="31"/>
      <c r="H169" s="31"/>
      <c r="I169" s="113"/>
      <c r="J169" s="31"/>
      <c r="K169" s="31"/>
      <c r="L169" s="34"/>
      <c r="M169" s="178"/>
      <c r="N169" s="62"/>
      <c r="O169" s="62"/>
      <c r="P169" s="62"/>
      <c r="Q169" s="62"/>
      <c r="R169" s="62"/>
      <c r="S169" s="62"/>
      <c r="T169" s="63"/>
      <c r="AT169" s="13" t="s">
        <v>130</v>
      </c>
      <c r="AU169" s="13" t="s">
        <v>74</v>
      </c>
    </row>
    <row r="170" spans="2:65" s="1" customFormat="1" ht="24" customHeight="1">
      <c r="B170" s="30"/>
      <c r="C170" s="163" t="s">
        <v>8</v>
      </c>
      <c r="D170" s="163" t="s">
        <v>120</v>
      </c>
      <c r="E170" s="164" t="s">
        <v>236</v>
      </c>
      <c r="F170" s="165" t="s">
        <v>237</v>
      </c>
      <c r="G170" s="166" t="s">
        <v>238</v>
      </c>
      <c r="H170" s="167">
        <v>88</v>
      </c>
      <c r="I170" s="168"/>
      <c r="J170" s="169">
        <f>ROUND(I170*H170,2)</f>
        <v>0</v>
      </c>
      <c r="K170" s="165" t="s">
        <v>124</v>
      </c>
      <c r="L170" s="34"/>
      <c r="M170" s="170" t="s">
        <v>1</v>
      </c>
      <c r="N170" s="171" t="s">
        <v>39</v>
      </c>
      <c r="O170" s="62"/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AR170" s="174" t="s">
        <v>125</v>
      </c>
      <c r="AT170" s="174" t="s">
        <v>120</v>
      </c>
      <c r="AU170" s="174" t="s">
        <v>74</v>
      </c>
      <c r="AY170" s="13" t="s">
        <v>126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3" t="s">
        <v>81</v>
      </c>
      <c r="BK170" s="175">
        <f>ROUND(I170*H170,2)</f>
        <v>0</v>
      </c>
      <c r="BL170" s="13" t="s">
        <v>125</v>
      </c>
      <c r="BM170" s="174" t="s">
        <v>239</v>
      </c>
    </row>
    <row r="171" spans="2:65" s="1" customFormat="1" ht="87.75">
      <c r="B171" s="30"/>
      <c r="C171" s="31"/>
      <c r="D171" s="176" t="s">
        <v>128</v>
      </c>
      <c r="E171" s="31"/>
      <c r="F171" s="177" t="s">
        <v>240</v>
      </c>
      <c r="G171" s="31"/>
      <c r="H171" s="31"/>
      <c r="I171" s="113"/>
      <c r="J171" s="31"/>
      <c r="K171" s="31"/>
      <c r="L171" s="34"/>
      <c r="M171" s="178"/>
      <c r="N171" s="62"/>
      <c r="O171" s="62"/>
      <c r="P171" s="62"/>
      <c r="Q171" s="62"/>
      <c r="R171" s="62"/>
      <c r="S171" s="62"/>
      <c r="T171" s="63"/>
      <c r="AT171" s="13" t="s">
        <v>128</v>
      </c>
      <c r="AU171" s="13" t="s">
        <v>74</v>
      </c>
    </row>
    <row r="172" spans="2:65" s="1" customFormat="1" ht="24" customHeight="1">
      <c r="B172" s="30"/>
      <c r="C172" s="163" t="s">
        <v>241</v>
      </c>
      <c r="D172" s="163" t="s">
        <v>120</v>
      </c>
      <c r="E172" s="164" t="s">
        <v>242</v>
      </c>
      <c r="F172" s="165" t="s">
        <v>243</v>
      </c>
      <c r="G172" s="166" t="s">
        <v>238</v>
      </c>
      <c r="H172" s="167">
        <v>30</v>
      </c>
      <c r="I172" s="168"/>
      <c r="J172" s="169">
        <f>ROUND(I172*H172,2)</f>
        <v>0</v>
      </c>
      <c r="K172" s="165" t="s">
        <v>124</v>
      </c>
      <c r="L172" s="34"/>
      <c r="M172" s="170" t="s">
        <v>1</v>
      </c>
      <c r="N172" s="171" t="s">
        <v>39</v>
      </c>
      <c r="O172" s="62"/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AR172" s="174" t="s">
        <v>125</v>
      </c>
      <c r="AT172" s="174" t="s">
        <v>120</v>
      </c>
      <c r="AU172" s="174" t="s">
        <v>74</v>
      </c>
      <c r="AY172" s="13" t="s">
        <v>126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3" t="s">
        <v>81</v>
      </c>
      <c r="BK172" s="175">
        <f>ROUND(I172*H172,2)</f>
        <v>0</v>
      </c>
      <c r="BL172" s="13" t="s">
        <v>125</v>
      </c>
      <c r="BM172" s="174" t="s">
        <v>244</v>
      </c>
    </row>
    <row r="173" spans="2:65" s="1" customFormat="1" ht="68.25">
      <c r="B173" s="30"/>
      <c r="C173" s="31"/>
      <c r="D173" s="176" t="s">
        <v>128</v>
      </c>
      <c r="E173" s="31"/>
      <c r="F173" s="177" t="s">
        <v>245</v>
      </c>
      <c r="G173" s="31"/>
      <c r="H173" s="31"/>
      <c r="I173" s="113"/>
      <c r="J173" s="31"/>
      <c r="K173" s="31"/>
      <c r="L173" s="34"/>
      <c r="M173" s="178"/>
      <c r="N173" s="62"/>
      <c r="O173" s="62"/>
      <c r="P173" s="62"/>
      <c r="Q173" s="62"/>
      <c r="R173" s="62"/>
      <c r="S173" s="62"/>
      <c r="T173" s="63"/>
      <c r="AT173" s="13" t="s">
        <v>128</v>
      </c>
      <c r="AU173" s="13" t="s">
        <v>74</v>
      </c>
    </row>
    <row r="174" spans="2:65" s="1" customFormat="1" ht="36" customHeight="1">
      <c r="B174" s="30"/>
      <c r="C174" s="163" t="s">
        <v>246</v>
      </c>
      <c r="D174" s="163" t="s">
        <v>120</v>
      </c>
      <c r="E174" s="164" t="s">
        <v>247</v>
      </c>
      <c r="F174" s="165" t="s">
        <v>248</v>
      </c>
      <c r="G174" s="166" t="s">
        <v>181</v>
      </c>
      <c r="H174" s="167">
        <v>2398</v>
      </c>
      <c r="I174" s="168"/>
      <c r="J174" s="169">
        <f>ROUND(I174*H174,2)</f>
        <v>0</v>
      </c>
      <c r="K174" s="165" t="s">
        <v>124</v>
      </c>
      <c r="L174" s="34"/>
      <c r="M174" s="170" t="s">
        <v>1</v>
      </c>
      <c r="N174" s="171" t="s">
        <v>39</v>
      </c>
      <c r="O174" s="62"/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AR174" s="174" t="s">
        <v>125</v>
      </c>
      <c r="AT174" s="174" t="s">
        <v>120</v>
      </c>
      <c r="AU174" s="174" t="s">
        <v>74</v>
      </c>
      <c r="AY174" s="13" t="s">
        <v>126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3" t="s">
        <v>81</v>
      </c>
      <c r="BK174" s="175">
        <f>ROUND(I174*H174,2)</f>
        <v>0</v>
      </c>
      <c r="BL174" s="13" t="s">
        <v>125</v>
      </c>
      <c r="BM174" s="174" t="s">
        <v>249</v>
      </c>
    </row>
    <row r="175" spans="2:65" s="1" customFormat="1" ht="58.5">
      <c r="B175" s="30"/>
      <c r="C175" s="31"/>
      <c r="D175" s="176" t="s">
        <v>128</v>
      </c>
      <c r="E175" s="31"/>
      <c r="F175" s="177" t="s">
        <v>250</v>
      </c>
      <c r="G175" s="31"/>
      <c r="H175" s="31"/>
      <c r="I175" s="113"/>
      <c r="J175" s="31"/>
      <c r="K175" s="31"/>
      <c r="L175" s="34"/>
      <c r="M175" s="178"/>
      <c r="N175" s="62"/>
      <c r="O175" s="62"/>
      <c r="P175" s="62"/>
      <c r="Q175" s="62"/>
      <c r="R175" s="62"/>
      <c r="S175" s="62"/>
      <c r="T175" s="63"/>
      <c r="AT175" s="13" t="s">
        <v>128</v>
      </c>
      <c r="AU175" s="13" t="s">
        <v>74</v>
      </c>
    </row>
    <row r="176" spans="2:65" s="1" customFormat="1" ht="29.25">
      <c r="B176" s="30"/>
      <c r="C176" s="31"/>
      <c r="D176" s="176" t="s">
        <v>130</v>
      </c>
      <c r="E176" s="31"/>
      <c r="F176" s="179" t="s">
        <v>251</v>
      </c>
      <c r="G176" s="31"/>
      <c r="H176" s="31"/>
      <c r="I176" s="113"/>
      <c r="J176" s="31"/>
      <c r="K176" s="31"/>
      <c r="L176" s="34"/>
      <c r="M176" s="178"/>
      <c r="N176" s="62"/>
      <c r="O176" s="62"/>
      <c r="P176" s="62"/>
      <c r="Q176" s="62"/>
      <c r="R176" s="62"/>
      <c r="S176" s="62"/>
      <c r="T176" s="63"/>
      <c r="AT176" s="13" t="s">
        <v>130</v>
      </c>
      <c r="AU176" s="13" t="s">
        <v>74</v>
      </c>
    </row>
    <row r="177" spans="2:65" s="1" customFormat="1" ht="24" customHeight="1">
      <c r="B177" s="30"/>
      <c r="C177" s="163" t="s">
        <v>252</v>
      </c>
      <c r="D177" s="163" t="s">
        <v>120</v>
      </c>
      <c r="E177" s="164" t="s">
        <v>253</v>
      </c>
      <c r="F177" s="165" t="s">
        <v>254</v>
      </c>
      <c r="G177" s="166" t="s">
        <v>238</v>
      </c>
      <c r="H177" s="167">
        <v>12</v>
      </c>
      <c r="I177" s="168"/>
      <c r="J177" s="169">
        <f>ROUND(I177*H177,2)</f>
        <v>0</v>
      </c>
      <c r="K177" s="165" t="s">
        <v>124</v>
      </c>
      <c r="L177" s="34"/>
      <c r="M177" s="170" t="s">
        <v>1</v>
      </c>
      <c r="N177" s="171" t="s">
        <v>39</v>
      </c>
      <c r="O177" s="62"/>
      <c r="P177" s="172">
        <f>O177*H177</f>
        <v>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AR177" s="174" t="s">
        <v>125</v>
      </c>
      <c r="AT177" s="174" t="s">
        <v>120</v>
      </c>
      <c r="AU177" s="174" t="s">
        <v>74</v>
      </c>
      <c r="AY177" s="13" t="s">
        <v>126</v>
      </c>
      <c r="BE177" s="175">
        <f>IF(N177="základní",J177,0)</f>
        <v>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3" t="s">
        <v>81</v>
      </c>
      <c r="BK177" s="175">
        <f>ROUND(I177*H177,2)</f>
        <v>0</v>
      </c>
      <c r="BL177" s="13" t="s">
        <v>125</v>
      </c>
      <c r="BM177" s="174" t="s">
        <v>255</v>
      </c>
    </row>
    <row r="178" spans="2:65" s="1" customFormat="1" ht="58.5">
      <c r="B178" s="30"/>
      <c r="C178" s="31"/>
      <c r="D178" s="176" t="s">
        <v>128</v>
      </c>
      <c r="E178" s="31"/>
      <c r="F178" s="177" t="s">
        <v>256</v>
      </c>
      <c r="G178" s="31"/>
      <c r="H178" s="31"/>
      <c r="I178" s="113"/>
      <c r="J178" s="31"/>
      <c r="K178" s="31"/>
      <c r="L178" s="34"/>
      <c r="M178" s="178"/>
      <c r="N178" s="62"/>
      <c r="O178" s="62"/>
      <c r="P178" s="62"/>
      <c r="Q178" s="62"/>
      <c r="R178" s="62"/>
      <c r="S178" s="62"/>
      <c r="T178" s="63"/>
      <c r="AT178" s="13" t="s">
        <v>128</v>
      </c>
      <c r="AU178" s="13" t="s">
        <v>74</v>
      </c>
    </row>
    <row r="179" spans="2:65" s="1" customFormat="1" ht="24" customHeight="1">
      <c r="B179" s="30"/>
      <c r="C179" s="163" t="s">
        <v>257</v>
      </c>
      <c r="D179" s="163" t="s">
        <v>120</v>
      </c>
      <c r="E179" s="164" t="s">
        <v>258</v>
      </c>
      <c r="F179" s="165" t="s">
        <v>259</v>
      </c>
      <c r="G179" s="166" t="s">
        <v>139</v>
      </c>
      <c r="H179" s="167">
        <v>154</v>
      </c>
      <c r="I179" s="168"/>
      <c r="J179" s="169">
        <f>ROUND(I179*H179,2)</f>
        <v>0</v>
      </c>
      <c r="K179" s="165" t="s">
        <v>124</v>
      </c>
      <c r="L179" s="34"/>
      <c r="M179" s="170" t="s">
        <v>1</v>
      </c>
      <c r="N179" s="171" t="s">
        <v>39</v>
      </c>
      <c r="O179" s="62"/>
      <c r="P179" s="172">
        <f>O179*H179</f>
        <v>0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AR179" s="174" t="s">
        <v>125</v>
      </c>
      <c r="AT179" s="174" t="s">
        <v>120</v>
      </c>
      <c r="AU179" s="174" t="s">
        <v>74</v>
      </c>
      <c r="AY179" s="13" t="s">
        <v>126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3" t="s">
        <v>81</v>
      </c>
      <c r="BK179" s="175">
        <f>ROUND(I179*H179,2)</f>
        <v>0</v>
      </c>
      <c r="BL179" s="13" t="s">
        <v>125</v>
      </c>
      <c r="BM179" s="174" t="s">
        <v>260</v>
      </c>
    </row>
    <row r="180" spans="2:65" s="1" customFormat="1" ht="39">
      <c r="B180" s="30"/>
      <c r="C180" s="31"/>
      <c r="D180" s="176" t="s">
        <v>128</v>
      </c>
      <c r="E180" s="31"/>
      <c r="F180" s="177" t="s">
        <v>261</v>
      </c>
      <c r="G180" s="31"/>
      <c r="H180" s="31"/>
      <c r="I180" s="113"/>
      <c r="J180" s="31"/>
      <c r="K180" s="31"/>
      <c r="L180" s="34"/>
      <c r="M180" s="178"/>
      <c r="N180" s="62"/>
      <c r="O180" s="62"/>
      <c r="P180" s="62"/>
      <c r="Q180" s="62"/>
      <c r="R180" s="62"/>
      <c r="S180" s="62"/>
      <c r="T180" s="63"/>
      <c r="AT180" s="13" t="s">
        <v>128</v>
      </c>
      <c r="AU180" s="13" t="s">
        <v>74</v>
      </c>
    </row>
    <row r="181" spans="2:65" s="1" customFormat="1" ht="29.25">
      <c r="B181" s="30"/>
      <c r="C181" s="31"/>
      <c r="D181" s="176" t="s">
        <v>130</v>
      </c>
      <c r="E181" s="31"/>
      <c r="F181" s="179" t="s">
        <v>262</v>
      </c>
      <c r="G181" s="31"/>
      <c r="H181" s="31"/>
      <c r="I181" s="113"/>
      <c r="J181" s="31"/>
      <c r="K181" s="31"/>
      <c r="L181" s="34"/>
      <c r="M181" s="178"/>
      <c r="N181" s="62"/>
      <c r="O181" s="62"/>
      <c r="P181" s="62"/>
      <c r="Q181" s="62"/>
      <c r="R181" s="62"/>
      <c r="S181" s="62"/>
      <c r="T181" s="63"/>
      <c r="AT181" s="13" t="s">
        <v>130</v>
      </c>
      <c r="AU181" s="13" t="s">
        <v>74</v>
      </c>
    </row>
    <row r="182" spans="2:65" s="1" customFormat="1" ht="24" customHeight="1">
      <c r="B182" s="30"/>
      <c r="C182" s="201" t="s">
        <v>263</v>
      </c>
      <c r="D182" s="201" t="s">
        <v>264</v>
      </c>
      <c r="E182" s="202" t="s">
        <v>265</v>
      </c>
      <c r="F182" s="203" t="s">
        <v>266</v>
      </c>
      <c r="G182" s="204" t="s">
        <v>206</v>
      </c>
      <c r="H182" s="205">
        <v>1862.364</v>
      </c>
      <c r="I182" s="206"/>
      <c r="J182" s="207">
        <f>ROUND(I182*H182,2)</f>
        <v>0</v>
      </c>
      <c r="K182" s="203" t="s">
        <v>124</v>
      </c>
      <c r="L182" s="208"/>
      <c r="M182" s="209" t="s">
        <v>1</v>
      </c>
      <c r="N182" s="210" t="s">
        <v>39</v>
      </c>
      <c r="O182" s="62"/>
      <c r="P182" s="172">
        <f>O182*H182</f>
        <v>0</v>
      </c>
      <c r="Q182" s="172">
        <v>1</v>
      </c>
      <c r="R182" s="172">
        <f>Q182*H182</f>
        <v>1862.364</v>
      </c>
      <c r="S182" s="172">
        <v>0</v>
      </c>
      <c r="T182" s="173">
        <f>S182*H182</f>
        <v>0</v>
      </c>
      <c r="AR182" s="174" t="s">
        <v>207</v>
      </c>
      <c r="AT182" s="174" t="s">
        <v>264</v>
      </c>
      <c r="AU182" s="174" t="s">
        <v>74</v>
      </c>
      <c r="AY182" s="13" t="s">
        <v>126</v>
      </c>
      <c r="BE182" s="175">
        <f>IF(N182="základní",J182,0)</f>
        <v>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3" t="s">
        <v>81</v>
      </c>
      <c r="BK182" s="175">
        <f>ROUND(I182*H182,2)</f>
        <v>0</v>
      </c>
      <c r="BL182" s="13" t="s">
        <v>207</v>
      </c>
      <c r="BM182" s="174" t="s">
        <v>267</v>
      </c>
    </row>
    <row r="183" spans="2:65" s="1" customFormat="1" ht="11.25">
      <c r="B183" s="30"/>
      <c r="C183" s="31"/>
      <c r="D183" s="176" t="s">
        <v>128</v>
      </c>
      <c r="E183" s="31"/>
      <c r="F183" s="177" t="s">
        <v>266</v>
      </c>
      <c r="G183" s="31"/>
      <c r="H183" s="31"/>
      <c r="I183" s="113"/>
      <c r="J183" s="31"/>
      <c r="K183" s="31"/>
      <c r="L183" s="34"/>
      <c r="M183" s="211"/>
      <c r="N183" s="212"/>
      <c r="O183" s="212"/>
      <c r="P183" s="212"/>
      <c r="Q183" s="212"/>
      <c r="R183" s="212"/>
      <c r="S183" s="212"/>
      <c r="T183" s="213"/>
      <c r="AT183" s="13" t="s">
        <v>128</v>
      </c>
      <c r="AU183" s="13" t="s">
        <v>74</v>
      </c>
    </row>
    <row r="184" spans="2:65" s="1" customFormat="1" ht="6.95" customHeight="1">
      <c r="B184" s="45"/>
      <c r="C184" s="46"/>
      <c r="D184" s="46"/>
      <c r="E184" s="46"/>
      <c r="F184" s="46"/>
      <c r="G184" s="46"/>
      <c r="H184" s="46"/>
      <c r="I184" s="144"/>
      <c r="J184" s="46"/>
      <c r="K184" s="46"/>
      <c r="L184" s="34"/>
    </row>
  </sheetData>
  <sheetProtection algorithmName="SHA-512" hashValue="dZOPGub/WdMGl7czLD01a62v8iSQ5+sRqC32xeurD6MNBw8mFlC/0APh7SSO7JTkJJPpb2AygZm/XCuSbCDgTg==" saltValue="EQK1RIUmzZ9fWHUNt30/agdgGHy7iX/Jn16cTes11kylfG7eUTTn7da+w+I5GAbe0w+VXA/4S7imqnQtKr7rEw==" spinCount="100000" sheet="1" objects="1" scenarios="1" formatColumns="0" formatRows="0" autoFilter="0"/>
  <autoFilter ref="C115:K183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6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3" t="s">
        <v>89</v>
      </c>
    </row>
    <row r="3" spans="2:46" ht="6.95" hidden="1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6"/>
      <c r="AT3" s="13" t="s">
        <v>83</v>
      </c>
    </row>
    <row r="4" spans="2:46" ht="24.95" hidden="1" customHeight="1">
      <c r="B4" s="16"/>
      <c r="D4" s="110" t="s">
        <v>99</v>
      </c>
      <c r="L4" s="16"/>
      <c r="M4" s="111" t="s">
        <v>10</v>
      </c>
      <c r="AT4" s="13" t="s">
        <v>4</v>
      </c>
    </row>
    <row r="5" spans="2:46" ht="6.95" hidden="1" customHeight="1">
      <c r="B5" s="16"/>
      <c r="L5" s="16"/>
    </row>
    <row r="6" spans="2:46" ht="12" hidden="1" customHeight="1">
      <c r="B6" s="16"/>
      <c r="D6" s="112" t="s">
        <v>16</v>
      </c>
      <c r="L6" s="16"/>
    </row>
    <row r="7" spans="2:46" ht="16.5" hidden="1" customHeight="1">
      <c r="B7" s="16"/>
      <c r="E7" s="271" t="str">
        <f>'Rekapitulace stavby'!K6</f>
        <v>Oprava traťového úseku Otročín - Bečov nad Teplou</v>
      </c>
      <c r="F7" s="272"/>
      <c r="G7" s="272"/>
      <c r="H7" s="272"/>
      <c r="L7" s="16"/>
    </row>
    <row r="8" spans="2:46" ht="12" hidden="1" customHeight="1">
      <c r="B8" s="16"/>
      <c r="D8" s="112" t="s">
        <v>100</v>
      </c>
      <c r="L8" s="16"/>
    </row>
    <row r="9" spans="2:46" s="1" customFormat="1" ht="16.5" hidden="1" customHeight="1">
      <c r="B9" s="34"/>
      <c r="E9" s="271" t="s">
        <v>101</v>
      </c>
      <c r="F9" s="274"/>
      <c r="G9" s="274"/>
      <c r="H9" s="274"/>
      <c r="I9" s="113"/>
      <c r="L9" s="34"/>
    </row>
    <row r="10" spans="2:46" s="1" customFormat="1" ht="12" hidden="1" customHeight="1">
      <c r="B10" s="34"/>
      <c r="D10" s="112" t="s">
        <v>268</v>
      </c>
      <c r="I10" s="113"/>
      <c r="L10" s="34"/>
    </row>
    <row r="11" spans="2:46" s="1" customFormat="1" ht="36.950000000000003" hidden="1" customHeight="1">
      <c r="B11" s="34"/>
      <c r="E11" s="273" t="s">
        <v>269</v>
      </c>
      <c r="F11" s="274"/>
      <c r="G11" s="274"/>
      <c r="H11" s="274"/>
      <c r="I11" s="113"/>
      <c r="L11" s="34"/>
    </row>
    <row r="12" spans="2:46" s="1" customFormat="1" ht="11.25" hidden="1">
      <c r="B12" s="34"/>
      <c r="I12" s="113"/>
      <c r="L12" s="34"/>
    </row>
    <row r="13" spans="2:46" s="1" customFormat="1" ht="12" hidden="1" customHeight="1">
      <c r="B13" s="34"/>
      <c r="D13" s="112" t="s">
        <v>18</v>
      </c>
      <c r="F13" s="101" t="s">
        <v>1</v>
      </c>
      <c r="I13" s="114" t="s">
        <v>19</v>
      </c>
      <c r="J13" s="101" t="s">
        <v>1</v>
      </c>
      <c r="L13" s="34"/>
    </row>
    <row r="14" spans="2:46" s="1" customFormat="1" ht="12" hidden="1" customHeight="1">
      <c r="B14" s="34"/>
      <c r="D14" s="112" t="s">
        <v>20</v>
      </c>
      <c r="F14" s="101" t="s">
        <v>21</v>
      </c>
      <c r="I14" s="114" t="s">
        <v>22</v>
      </c>
      <c r="J14" s="115" t="str">
        <f>'Rekapitulace stavby'!AN8</f>
        <v>24. 6. 2019</v>
      </c>
      <c r="L14" s="34"/>
    </row>
    <row r="15" spans="2:46" s="1" customFormat="1" ht="10.9" hidden="1" customHeight="1">
      <c r="B15" s="34"/>
      <c r="I15" s="113"/>
      <c r="L15" s="34"/>
    </row>
    <row r="16" spans="2:46" s="1" customFormat="1" ht="12" hidden="1" customHeight="1">
      <c r="B16" s="34"/>
      <c r="D16" s="112" t="s">
        <v>24</v>
      </c>
      <c r="I16" s="114" t="s">
        <v>25</v>
      </c>
      <c r="J16" s="101" t="str">
        <f>IF('Rekapitulace stavby'!AN10="","",'Rekapitulace stavby'!AN10)</f>
        <v/>
      </c>
      <c r="L16" s="34"/>
    </row>
    <row r="17" spans="2:12" s="1" customFormat="1" ht="18" hidden="1" customHeight="1">
      <c r="B17" s="34"/>
      <c r="E17" s="101" t="str">
        <f>IF('Rekapitulace stavby'!E11="","",'Rekapitulace stavby'!E11)</f>
        <v xml:space="preserve"> </v>
      </c>
      <c r="I17" s="114" t="s">
        <v>27</v>
      </c>
      <c r="J17" s="101" t="str">
        <f>IF('Rekapitulace stavby'!AN11="","",'Rekapitulace stavby'!AN11)</f>
        <v/>
      </c>
      <c r="L17" s="34"/>
    </row>
    <row r="18" spans="2:12" s="1" customFormat="1" ht="6.95" hidden="1" customHeight="1">
      <c r="B18" s="34"/>
      <c r="I18" s="113"/>
      <c r="L18" s="34"/>
    </row>
    <row r="19" spans="2:12" s="1" customFormat="1" ht="12" hidden="1" customHeight="1">
      <c r="B19" s="34"/>
      <c r="D19" s="112" t="s">
        <v>28</v>
      </c>
      <c r="I19" s="114" t="s">
        <v>25</v>
      </c>
      <c r="J19" s="26" t="str">
        <f>'Rekapitulace stavby'!AN13</f>
        <v>Vyplň údaj</v>
      </c>
      <c r="L19" s="34"/>
    </row>
    <row r="20" spans="2:12" s="1" customFormat="1" ht="18" hidden="1" customHeight="1">
      <c r="B20" s="34"/>
      <c r="E20" s="275" t="str">
        <f>'Rekapitulace stavby'!E14</f>
        <v>Vyplň údaj</v>
      </c>
      <c r="F20" s="276"/>
      <c r="G20" s="276"/>
      <c r="H20" s="276"/>
      <c r="I20" s="114" t="s">
        <v>27</v>
      </c>
      <c r="J20" s="26" t="str">
        <f>'Rekapitulace stavby'!AN14</f>
        <v>Vyplň údaj</v>
      </c>
      <c r="L20" s="34"/>
    </row>
    <row r="21" spans="2:12" s="1" customFormat="1" ht="6.95" hidden="1" customHeight="1">
      <c r="B21" s="34"/>
      <c r="I21" s="113"/>
      <c r="L21" s="34"/>
    </row>
    <row r="22" spans="2:12" s="1" customFormat="1" ht="12" hidden="1" customHeight="1">
      <c r="B22" s="34"/>
      <c r="D22" s="112" t="s">
        <v>30</v>
      </c>
      <c r="I22" s="114" t="s">
        <v>25</v>
      </c>
      <c r="J22" s="101" t="str">
        <f>IF('Rekapitulace stavby'!AN16="","",'Rekapitulace stavby'!AN16)</f>
        <v/>
      </c>
      <c r="L22" s="34"/>
    </row>
    <row r="23" spans="2:12" s="1" customFormat="1" ht="18" hidden="1" customHeight="1">
      <c r="B23" s="34"/>
      <c r="E23" s="101" t="str">
        <f>IF('Rekapitulace stavby'!E17="","",'Rekapitulace stavby'!E17)</f>
        <v xml:space="preserve"> </v>
      </c>
      <c r="I23" s="114" t="s">
        <v>27</v>
      </c>
      <c r="J23" s="101" t="str">
        <f>IF('Rekapitulace stavby'!AN17="","",'Rekapitulace stavby'!AN17)</f>
        <v/>
      </c>
      <c r="L23" s="34"/>
    </row>
    <row r="24" spans="2:12" s="1" customFormat="1" ht="6.95" hidden="1" customHeight="1">
      <c r="B24" s="34"/>
      <c r="I24" s="113"/>
      <c r="L24" s="34"/>
    </row>
    <row r="25" spans="2:12" s="1" customFormat="1" ht="12" hidden="1" customHeight="1">
      <c r="B25" s="34"/>
      <c r="D25" s="112" t="s">
        <v>32</v>
      </c>
      <c r="I25" s="114" t="s">
        <v>25</v>
      </c>
      <c r="J25" s="101" t="str">
        <f>IF('Rekapitulace stavby'!AN19="","",'Rekapitulace stavby'!AN19)</f>
        <v/>
      </c>
      <c r="L25" s="34"/>
    </row>
    <row r="26" spans="2:12" s="1" customFormat="1" ht="18" hidden="1" customHeight="1">
      <c r="B26" s="34"/>
      <c r="E26" s="101" t="str">
        <f>IF('Rekapitulace stavby'!E20="","",'Rekapitulace stavby'!E20)</f>
        <v xml:space="preserve"> </v>
      </c>
      <c r="I26" s="114" t="s">
        <v>27</v>
      </c>
      <c r="J26" s="101" t="str">
        <f>IF('Rekapitulace stavby'!AN20="","",'Rekapitulace stavby'!AN20)</f>
        <v/>
      </c>
      <c r="L26" s="34"/>
    </row>
    <row r="27" spans="2:12" s="1" customFormat="1" ht="6.95" hidden="1" customHeight="1">
      <c r="B27" s="34"/>
      <c r="I27" s="113"/>
      <c r="L27" s="34"/>
    </row>
    <row r="28" spans="2:12" s="1" customFormat="1" ht="12" hidden="1" customHeight="1">
      <c r="B28" s="34"/>
      <c r="D28" s="112" t="s">
        <v>33</v>
      </c>
      <c r="I28" s="113"/>
      <c r="L28" s="34"/>
    </row>
    <row r="29" spans="2:12" s="7" customFormat="1" ht="16.5" hidden="1" customHeight="1">
      <c r="B29" s="116"/>
      <c r="E29" s="277" t="s">
        <v>1</v>
      </c>
      <c r="F29" s="277"/>
      <c r="G29" s="277"/>
      <c r="H29" s="277"/>
      <c r="I29" s="117"/>
      <c r="L29" s="116"/>
    </row>
    <row r="30" spans="2:12" s="1" customFormat="1" ht="6.95" hidden="1" customHeight="1">
      <c r="B30" s="34"/>
      <c r="I30" s="113"/>
      <c r="L30" s="34"/>
    </row>
    <row r="31" spans="2:12" s="1" customFormat="1" ht="6.95" hidden="1" customHeight="1">
      <c r="B31" s="34"/>
      <c r="D31" s="58"/>
      <c r="E31" s="58"/>
      <c r="F31" s="58"/>
      <c r="G31" s="58"/>
      <c r="H31" s="58"/>
      <c r="I31" s="118"/>
      <c r="J31" s="58"/>
      <c r="K31" s="58"/>
      <c r="L31" s="34"/>
    </row>
    <row r="32" spans="2:12" s="1" customFormat="1" ht="25.35" hidden="1" customHeight="1">
      <c r="B32" s="34"/>
      <c r="D32" s="119" t="s">
        <v>34</v>
      </c>
      <c r="I32" s="113"/>
      <c r="J32" s="120">
        <f>ROUND(J120, 2)</f>
        <v>0</v>
      </c>
      <c r="L32" s="34"/>
    </row>
    <row r="33" spans="2:12" s="1" customFormat="1" ht="6.95" hidden="1" customHeight="1">
      <c r="B33" s="34"/>
      <c r="D33" s="58"/>
      <c r="E33" s="58"/>
      <c r="F33" s="58"/>
      <c r="G33" s="58"/>
      <c r="H33" s="58"/>
      <c r="I33" s="118"/>
      <c r="J33" s="58"/>
      <c r="K33" s="58"/>
      <c r="L33" s="34"/>
    </row>
    <row r="34" spans="2:12" s="1" customFormat="1" ht="14.45" hidden="1" customHeight="1">
      <c r="B34" s="34"/>
      <c r="F34" s="121" t="s">
        <v>36</v>
      </c>
      <c r="I34" s="122" t="s">
        <v>35</v>
      </c>
      <c r="J34" s="121" t="s">
        <v>37</v>
      </c>
      <c r="L34" s="34"/>
    </row>
    <row r="35" spans="2:12" s="1" customFormat="1" ht="14.45" hidden="1" customHeight="1">
      <c r="B35" s="34"/>
      <c r="D35" s="123" t="s">
        <v>38</v>
      </c>
      <c r="E35" s="112" t="s">
        <v>39</v>
      </c>
      <c r="F35" s="124">
        <f>ROUND((SUM(BE120:BE159)),  2)</f>
        <v>0</v>
      </c>
      <c r="I35" s="125">
        <v>0.21</v>
      </c>
      <c r="J35" s="124">
        <f>ROUND(((SUM(BE120:BE159))*I35),  2)</f>
        <v>0</v>
      </c>
      <c r="L35" s="34"/>
    </row>
    <row r="36" spans="2:12" s="1" customFormat="1" ht="14.45" hidden="1" customHeight="1">
      <c r="B36" s="34"/>
      <c r="E36" s="112" t="s">
        <v>40</v>
      </c>
      <c r="F36" s="124">
        <f>ROUND((SUM(BF120:BF159)),  2)</f>
        <v>0</v>
      </c>
      <c r="I36" s="125">
        <v>0.15</v>
      </c>
      <c r="J36" s="124">
        <f>ROUND(((SUM(BF120:BF159))*I36),  2)</f>
        <v>0</v>
      </c>
      <c r="L36" s="34"/>
    </row>
    <row r="37" spans="2:12" s="1" customFormat="1" ht="14.45" hidden="1" customHeight="1">
      <c r="B37" s="34"/>
      <c r="E37" s="112" t="s">
        <v>41</v>
      </c>
      <c r="F37" s="124">
        <f>ROUND((SUM(BG120:BG159)),  2)</f>
        <v>0</v>
      </c>
      <c r="I37" s="125">
        <v>0.21</v>
      </c>
      <c r="J37" s="124">
        <f>0</f>
        <v>0</v>
      </c>
      <c r="L37" s="34"/>
    </row>
    <row r="38" spans="2:12" s="1" customFormat="1" ht="14.45" hidden="1" customHeight="1">
      <c r="B38" s="34"/>
      <c r="E38" s="112" t="s">
        <v>42</v>
      </c>
      <c r="F38" s="124">
        <f>ROUND((SUM(BH120:BH159)),  2)</f>
        <v>0</v>
      </c>
      <c r="I38" s="125">
        <v>0.15</v>
      </c>
      <c r="J38" s="124">
        <f>0</f>
        <v>0</v>
      </c>
      <c r="L38" s="34"/>
    </row>
    <row r="39" spans="2:12" s="1" customFormat="1" ht="14.45" hidden="1" customHeight="1">
      <c r="B39" s="34"/>
      <c r="E39" s="112" t="s">
        <v>43</v>
      </c>
      <c r="F39" s="124">
        <f>ROUND((SUM(BI120:BI159)),  2)</f>
        <v>0</v>
      </c>
      <c r="I39" s="125">
        <v>0</v>
      </c>
      <c r="J39" s="124">
        <f>0</f>
        <v>0</v>
      </c>
      <c r="L39" s="34"/>
    </row>
    <row r="40" spans="2:12" s="1" customFormat="1" ht="6.95" hidden="1" customHeight="1">
      <c r="B40" s="34"/>
      <c r="I40" s="113"/>
      <c r="L40" s="34"/>
    </row>
    <row r="41" spans="2:12" s="1" customFormat="1" ht="25.35" hidden="1" customHeight="1">
      <c r="B41" s="34"/>
      <c r="C41" s="126"/>
      <c r="D41" s="127" t="s">
        <v>44</v>
      </c>
      <c r="E41" s="128"/>
      <c r="F41" s="128"/>
      <c r="G41" s="129" t="s">
        <v>45</v>
      </c>
      <c r="H41" s="130" t="s">
        <v>46</v>
      </c>
      <c r="I41" s="131"/>
      <c r="J41" s="132">
        <f>SUM(J32:J39)</f>
        <v>0</v>
      </c>
      <c r="K41" s="133"/>
      <c r="L41" s="34"/>
    </row>
    <row r="42" spans="2:12" s="1" customFormat="1" ht="14.45" hidden="1" customHeight="1">
      <c r="B42" s="34"/>
      <c r="I42" s="113"/>
      <c r="L42" s="34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34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4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34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4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34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4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34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4"/>
    </row>
    <row r="77" spans="2:12" s="1" customFormat="1" ht="14.45" hidden="1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4"/>
    </row>
    <row r="78" spans="2:12" ht="11.25" hidden="1"/>
    <row r="79" spans="2:12" ht="11.25" hidden="1"/>
    <row r="80" spans="2:12" ht="11.25" hidden="1"/>
    <row r="81" spans="2:12" s="1" customFormat="1" ht="6.95" hidden="1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4"/>
    </row>
    <row r="82" spans="2:12" s="1" customFormat="1" ht="24.95" hidden="1" customHeight="1">
      <c r="B82" s="30"/>
      <c r="C82" s="19" t="s">
        <v>102</v>
      </c>
      <c r="D82" s="31"/>
      <c r="E82" s="31"/>
      <c r="F82" s="31"/>
      <c r="G82" s="31"/>
      <c r="H82" s="31"/>
      <c r="I82" s="113"/>
      <c r="J82" s="31"/>
      <c r="K82" s="31"/>
      <c r="L82" s="34"/>
    </row>
    <row r="83" spans="2:12" s="1" customFormat="1" ht="6.95" hidden="1" customHeight="1">
      <c r="B83" s="30"/>
      <c r="C83" s="31"/>
      <c r="D83" s="31"/>
      <c r="E83" s="31"/>
      <c r="F83" s="31"/>
      <c r="G83" s="31"/>
      <c r="H83" s="31"/>
      <c r="I83" s="113"/>
      <c r="J83" s="31"/>
      <c r="K83" s="31"/>
      <c r="L83" s="34"/>
    </row>
    <row r="84" spans="2:12" s="1" customFormat="1" ht="12" hidden="1" customHeight="1">
      <c r="B84" s="30"/>
      <c r="C84" s="25" t="s">
        <v>16</v>
      </c>
      <c r="D84" s="31"/>
      <c r="E84" s="31"/>
      <c r="F84" s="31"/>
      <c r="G84" s="31"/>
      <c r="H84" s="31"/>
      <c r="I84" s="113"/>
      <c r="J84" s="31"/>
      <c r="K84" s="31"/>
      <c r="L84" s="34"/>
    </row>
    <row r="85" spans="2:12" s="1" customFormat="1" ht="16.5" hidden="1" customHeight="1">
      <c r="B85" s="30"/>
      <c r="C85" s="31"/>
      <c r="D85" s="31"/>
      <c r="E85" s="278" t="str">
        <f>E7</f>
        <v>Oprava traťového úseku Otročín - Bečov nad Teplou</v>
      </c>
      <c r="F85" s="279"/>
      <c r="G85" s="279"/>
      <c r="H85" s="279"/>
      <c r="I85" s="113"/>
      <c r="J85" s="31"/>
      <c r="K85" s="31"/>
      <c r="L85" s="34"/>
    </row>
    <row r="86" spans="2:12" ht="12" hidden="1" customHeight="1">
      <c r="B86" s="17"/>
      <c r="C86" s="25" t="s">
        <v>100</v>
      </c>
      <c r="D86" s="18"/>
      <c r="E86" s="18"/>
      <c r="F86" s="18"/>
      <c r="G86" s="18"/>
      <c r="H86" s="18"/>
      <c r="J86" s="18"/>
      <c r="K86" s="18"/>
      <c r="L86" s="16"/>
    </row>
    <row r="87" spans="2:12" s="1" customFormat="1" ht="16.5" hidden="1" customHeight="1">
      <c r="B87" s="30"/>
      <c r="C87" s="31"/>
      <c r="D87" s="31"/>
      <c r="E87" s="278" t="s">
        <v>101</v>
      </c>
      <c r="F87" s="280"/>
      <c r="G87" s="280"/>
      <c r="H87" s="280"/>
      <c r="I87" s="113"/>
      <c r="J87" s="31"/>
      <c r="K87" s="31"/>
      <c r="L87" s="34"/>
    </row>
    <row r="88" spans="2:12" s="1" customFormat="1" ht="12" hidden="1" customHeight="1">
      <c r="B88" s="30"/>
      <c r="C88" s="25" t="s">
        <v>268</v>
      </c>
      <c r="D88" s="31"/>
      <c r="E88" s="31"/>
      <c r="F88" s="31"/>
      <c r="G88" s="31"/>
      <c r="H88" s="31"/>
      <c r="I88" s="113"/>
      <c r="J88" s="31"/>
      <c r="K88" s="31"/>
      <c r="L88" s="34"/>
    </row>
    <row r="89" spans="2:12" s="1" customFormat="1" ht="16.5" hidden="1" customHeight="1">
      <c r="B89" s="30"/>
      <c r="C89" s="31"/>
      <c r="D89" s="31"/>
      <c r="E89" s="246" t="str">
        <f>E11</f>
        <v>A.1.1 - Materiál zajištěný objednatelem - NEOCEŇOVAT</v>
      </c>
      <c r="F89" s="280"/>
      <c r="G89" s="280"/>
      <c r="H89" s="280"/>
      <c r="I89" s="113"/>
      <c r="J89" s="31"/>
      <c r="K89" s="31"/>
      <c r="L89" s="34"/>
    </row>
    <row r="90" spans="2:12" s="1" customFormat="1" ht="6.95" hidden="1" customHeight="1">
      <c r="B90" s="30"/>
      <c r="C90" s="31"/>
      <c r="D90" s="31"/>
      <c r="E90" s="31"/>
      <c r="F90" s="31"/>
      <c r="G90" s="31"/>
      <c r="H90" s="31"/>
      <c r="I90" s="113"/>
      <c r="J90" s="31"/>
      <c r="K90" s="31"/>
      <c r="L90" s="34"/>
    </row>
    <row r="91" spans="2:12" s="1" customFormat="1" ht="12" hidden="1" customHeight="1">
      <c r="B91" s="30"/>
      <c r="C91" s="25" t="s">
        <v>20</v>
      </c>
      <c r="D91" s="31"/>
      <c r="E91" s="31"/>
      <c r="F91" s="23" t="str">
        <f>F14</f>
        <v>Otročín - Bečov</v>
      </c>
      <c r="G91" s="31"/>
      <c r="H91" s="31"/>
      <c r="I91" s="114" t="s">
        <v>22</v>
      </c>
      <c r="J91" s="57" t="str">
        <f>IF(J14="","",J14)</f>
        <v>24. 6. 2019</v>
      </c>
      <c r="K91" s="31"/>
      <c r="L91" s="34"/>
    </row>
    <row r="92" spans="2:12" s="1" customFormat="1" ht="6.95" hidden="1" customHeight="1">
      <c r="B92" s="30"/>
      <c r="C92" s="31"/>
      <c r="D92" s="31"/>
      <c r="E92" s="31"/>
      <c r="F92" s="31"/>
      <c r="G92" s="31"/>
      <c r="H92" s="31"/>
      <c r="I92" s="113"/>
      <c r="J92" s="31"/>
      <c r="K92" s="31"/>
      <c r="L92" s="34"/>
    </row>
    <row r="93" spans="2:12" s="1" customFormat="1" ht="15.2" hidden="1" customHeight="1">
      <c r="B93" s="30"/>
      <c r="C93" s="25" t="s">
        <v>24</v>
      </c>
      <c r="D93" s="31"/>
      <c r="E93" s="31"/>
      <c r="F93" s="23" t="str">
        <f>E17</f>
        <v xml:space="preserve"> </v>
      </c>
      <c r="G93" s="31"/>
      <c r="H93" s="31"/>
      <c r="I93" s="114" t="s">
        <v>30</v>
      </c>
      <c r="J93" s="28" t="str">
        <f>E23</f>
        <v xml:space="preserve"> </v>
      </c>
      <c r="K93" s="31"/>
      <c r="L93" s="34"/>
    </row>
    <row r="94" spans="2:12" s="1" customFormat="1" ht="15.2" hidden="1" customHeight="1">
      <c r="B94" s="30"/>
      <c r="C94" s="25" t="s">
        <v>28</v>
      </c>
      <c r="D94" s="31"/>
      <c r="E94" s="31"/>
      <c r="F94" s="23" t="str">
        <f>IF(E20="","",E20)</f>
        <v>Vyplň údaj</v>
      </c>
      <c r="G94" s="31"/>
      <c r="H94" s="31"/>
      <c r="I94" s="114" t="s">
        <v>32</v>
      </c>
      <c r="J94" s="28" t="str">
        <f>E26</f>
        <v xml:space="preserve"> </v>
      </c>
      <c r="K94" s="31"/>
      <c r="L94" s="34"/>
    </row>
    <row r="95" spans="2:12" s="1" customFormat="1" ht="10.35" hidden="1" customHeight="1">
      <c r="B95" s="30"/>
      <c r="C95" s="31"/>
      <c r="D95" s="31"/>
      <c r="E95" s="31"/>
      <c r="F95" s="31"/>
      <c r="G95" s="31"/>
      <c r="H95" s="31"/>
      <c r="I95" s="113"/>
      <c r="J95" s="31"/>
      <c r="K95" s="31"/>
      <c r="L95" s="34"/>
    </row>
    <row r="96" spans="2:12" s="1" customFormat="1" ht="29.25" hidden="1" customHeight="1">
      <c r="B96" s="30"/>
      <c r="C96" s="148" t="s">
        <v>103</v>
      </c>
      <c r="D96" s="149"/>
      <c r="E96" s="149"/>
      <c r="F96" s="149"/>
      <c r="G96" s="149"/>
      <c r="H96" s="149"/>
      <c r="I96" s="150"/>
      <c r="J96" s="151" t="s">
        <v>104</v>
      </c>
      <c r="K96" s="149"/>
      <c r="L96" s="34"/>
    </row>
    <row r="97" spans="2:47" s="1" customFormat="1" ht="10.35" hidden="1" customHeight="1">
      <c r="B97" s="30"/>
      <c r="C97" s="31"/>
      <c r="D97" s="31"/>
      <c r="E97" s="31"/>
      <c r="F97" s="31"/>
      <c r="G97" s="31"/>
      <c r="H97" s="31"/>
      <c r="I97" s="113"/>
      <c r="J97" s="31"/>
      <c r="K97" s="31"/>
      <c r="L97" s="34"/>
    </row>
    <row r="98" spans="2:47" s="1" customFormat="1" ht="22.9" hidden="1" customHeight="1">
      <c r="B98" s="30"/>
      <c r="C98" s="152" t="s">
        <v>105</v>
      </c>
      <c r="D98" s="31"/>
      <c r="E98" s="31"/>
      <c r="F98" s="31"/>
      <c r="G98" s="31"/>
      <c r="H98" s="31"/>
      <c r="I98" s="113"/>
      <c r="J98" s="75">
        <f>J120</f>
        <v>0</v>
      </c>
      <c r="K98" s="31"/>
      <c r="L98" s="34"/>
      <c r="AU98" s="13" t="s">
        <v>106</v>
      </c>
    </row>
    <row r="99" spans="2:47" s="1" customFormat="1" ht="21.75" hidden="1" customHeight="1">
      <c r="B99" s="30"/>
      <c r="C99" s="31"/>
      <c r="D99" s="31"/>
      <c r="E99" s="31"/>
      <c r="F99" s="31"/>
      <c r="G99" s="31"/>
      <c r="H99" s="31"/>
      <c r="I99" s="113"/>
      <c r="J99" s="31"/>
      <c r="K99" s="31"/>
      <c r="L99" s="34"/>
    </row>
    <row r="100" spans="2:47" s="1" customFormat="1" ht="6.95" hidden="1" customHeight="1">
      <c r="B100" s="45"/>
      <c r="C100" s="46"/>
      <c r="D100" s="46"/>
      <c r="E100" s="46"/>
      <c r="F100" s="46"/>
      <c r="G100" s="46"/>
      <c r="H100" s="46"/>
      <c r="I100" s="144"/>
      <c r="J100" s="46"/>
      <c r="K100" s="46"/>
      <c r="L100" s="34"/>
    </row>
    <row r="101" spans="2:47" ht="11.25" hidden="1"/>
    <row r="102" spans="2:47" ht="11.25" hidden="1"/>
    <row r="103" spans="2:47" ht="11.25" hidden="1"/>
    <row r="104" spans="2:47" s="1" customFormat="1" ht="6.95" customHeight="1">
      <c r="B104" s="47"/>
      <c r="C104" s="48"/>
      <c r="D104" s="48"/>
      <c r="E104" s="48"/>
      <c r="F104" s="48"/>
      <c r="G104" s="48"/>
      <c r="H104" s="48"/>
      <c r="I104" s="147"/>
      <c r="J104" s="48"/>
      <c r="K104" s="48"/>
      <c r="L104" s="34"/>
    </row>
    <row r="105" spans="2:47" s="1" customFormat="1" ht="24.95" customHeight="1">
      <c r="B105" s="30"/>
      <c r="C105" s="19" t="s">
        <v>107</v>
      </c>
      <c r="D105" s="31"/>
      <c r="E105" s="31"/>
      <c r="F105" s="31"/>
      <c r="G105" s="31"/>
      <c r="H105" s="31"/>
      <c r="I105" s="113"/>
      <c r="J105" s="31"/>
      <c r="K105" s="31"/>
      <c r="L105" s="34"/>
    </row>
    <row r="106" spans="2:47" s="1" customFormat="1" ht="6.95" customHeight="1">
      <c r="B106" s="30"/>
      <c r="C106" s="31"/>
      <c r="D106" s="31"/>
      <c r="E106" s="31"/>
      <c r="F106" s="31"/>
      <c r="G106" s="31"/>
      <c r="H106" s="31"/>
      <c r="I106" s="113"/>
      <c r="J106" s="31"/>
      <c r="K106" s="31"/>
      <c r="L106" s="34"/>
    </row>
    <row r="107" spans="2:47" s="1" customFormat="1" ht="12" customHeight="1">
      <c r="B107" s="30"/>
      <c r="C107" s="25" t="s">
        <v>16</v>
      </c>
      <c r="D107" s="31"/>
      <c r="E107" s="31"/>
      <c r="F107" s="31"/>
      <c r="G107" s="31"/>
      <c r="H107" s="31"/>
      <c r="I107" s="113"/>
      <c r="J107" s="31"/>
      <c r="K107" s="31"/>
      <c r="L107" s="34"/>
    </row>
    <row r="108" spans="2:47" s="1" customFormat="1" ht="16.5" customHeight="1">
      <c r="B108" s="30"/>
      <c r="C108" s="31"/>
      <c r="D108" s="31"/>
      <c r="E108" s="278" t="str">
        <f>E7</f>
        <v>Oprava traťového úseku Otročín - Bečov nad Teplou</v>
      </c>
      <c r="F108" s="279"/>
      <c r="G108" s="279"/>
      <c r="H108" s="279"/>
      <c r="I108" s="113"/>
      <c r="J108" s="31"/>
      <c r="K108" s="31"/>
      <c r="L108" s="34"/>
    </row>
    <row r="109" spans="2:47" ht="12" customHeight="1">
      <c r="B109" s="17"/>
      <c r="C109" s="25" t="s">
        <v>100</v>
      </c>
      <c r="D109" s="18"/>
      <c r="E109" s="18"/>
      <c r="F109" s="18"/>
      <c r="G109" s="18"/>
      <c r="H109" s="18"/>
      <c r="J109" s="18"/>
      <c r="K109" s="18"/>
      <c r="L109" s="16"/>
    </row>
    <row r="110" spans="2:47" s="1" customFormat="1" ht="16.5" customHeight="1">
      <c r="B110" s="30"/>
      <c r="C110" s="31"/>
      <c r="D110" s="31"/>
      <c r="E110" s="278" t="s">
        <v>101</v>
      </c>
      <c r="F110" s="280"/>
      <c r="G110" s="280"/>
      <c r="H110" s="280"/>
      <c r="I110" s="113"/>
      <c r="J110" s="31"/>
      <c r="K110" s="31"/>
      <c r="L110" s="34"/>
    </row>
    <row r="111" spans="2:47" s="1" customFormat="1" ht="12" customHeight="1">
      <c r="B111" s="30"/>
      <c r="C111" s="25" t="s">
        <v>268</v>
      </c>
      <c r="D111" s="31"/>
      <c r="E111" s="31"/>
      <c r="F111" s="31"/>
      <c r="G111" s="31"/>
      <c r="H111" s="31"/>
      <c r="I111" s="113"/>
      <c r="J111" s="31"/>
      <c r="K111" s="31"/>
      <c r="L111" s="34"/>
    </row>
    <row r="112" spans="2:47" s="1" customFormat="1" ht="16.5" customHeight="1">
      <c r="B112" s="30"/>
      <c r="C112" s="31"/>
      <c r="D112" s="31"/>
      <c r="E112" s="246" t="str">
        <f>E11</f>
        <v>A.1.1 - Materiál zajištěný objednatelem - NEOCEŇOVAT</v>
      </c>
      <c r="F112" s="280"/>
      <c r="G112" s="280"/>
      <c r="H112" s="280"/>
      <c r="I112" s="113"/>
      <c r="J112" s="31"/>
      <c r="K112" s="31"/>
      <c r="L112" s="34"/>
    </row>
    <row r="113" spans="2:65" s="1" customFormat="1" ht="6.95" customHeight="1">
      <c r="B113" s="30"/>
      <c r="C113" s="31"/>
      <c r="D113" s="31"/>
      <c r="E113" s="31"/>
      <c r="F113" s="31"/>
      <c r="G113" s="31"/>
      <c r="H113" s="31"/>
      <c r="I113" s="113"/>
      <c r="J113" s="31"/>
      <c r="K113" s="31"/>
      <c r="L113" s="34"/>
    </row>
    <row r="114" spans="2:65" s="1" customFormat="1" ht="12" customHeight="1">
      <c r="B114" s="30"/>
      <c r="C114" s="25" t="s">
        <v>20</v>
      </c>
      <c r="D114" s="31"/>
      <c r="E114" s="31"/>
      <c r="F114" s="23" t="str">
        <f>F14</f>
        <v>Otročín - Bečov</v>
      </c>
      <c r="G114" s="31"/>
      <c r="H114" s="31"/>
      <c r="I114" s="114" t="s">
        <v>22</v>
      </c>
      <c r="J114" s="57" t="str">
        <f>IF(J14="","",J14)</f>
        <v>24. 6. 2019</v>
      </c>
      <c r="K114" s="31"/>
      <c r="L114" s="34"/>
    </row>
    <row r="115" spans="2:65" s="1" customFormat="1" ht="6.95" customHeight="1">
      <c r="B115" s="30"/>
      <c r="C115" s="31"/>
      <c r="D115" s="31"/>
      <c r="E115" s="31"/>
      <c r="F115" s="31"/>
      <c r="G115" s="31"/>
      <c r="H115" s="31"/>
      <c r="I115" s="113"/>
      <c r="J115" s="31"/>
      <c r="K115" s="31"/>
      <c r="L115" s="34"/>
    </row>
    <row r="116" spans="2:65" s="1" customFormat="1" ht="15.2" customHeight="1">
      <c r="B116" s="30"/>
      <c r="C116" s="25" t="s">
        <v>24</v>
      </c>
      <c r="D116" s="31"/>
      <c r="E116" s="31"/>
      <c r="F116" s="23" t="str">
        <f>E17</f>
        <v xml:space="preserve"> </v>
      </c>
      <c r="G116" s="31"/>
      <c r="H116" s="31"/>
      <c r="I116" s="114" t="s">
        <v>30</v>
      </c>
      <c r="J116" s="28" t="str">
        <f>E23</f>
        <v xml:space="preserve"> </v>
      </c>
      <c r="K116" s="31"/>
      <c r="L116" s="34"/>
    </row>
    <row r="117" spans="2:65" s="1" customFormat="1" ht="15.2" customHeight="1">
      <c r="B117" s="30"/>
      <c r="C117" s="25" t="s">
        <v>28</v>
      </c>
      <c r="D117" s="31"/>
      <c r="E117" s="31"/>
      <c r="F117" s="23" t="str">
        <f>IF(E20="","",E20)</f>
        <v>Vyplň údaj</v>
      </c>
      <c r="G117" s="31"/>
      <c r="H117" s="31"/>
      <c r="I117" s="114" t="s">
        <v>32</v>
      </c>
      <c r="J117" s="28" t="str">
        <f>E26</f>
        <v xml:space="preserve"> </v>
      </c>
      <c r="K117" s="31"/>
      <c r="L117" s="34"/>
    </row>
    <row r="118" spans="2:65" s="1" customFormat="1" ht="10.35" customHeight="1">
      <c r="B118" s="30"/>
      <c r="C118" s="31"/>
      <c r="D118" s="31"/>
      <c r="E118" s="31"/>
      <c r="F118" s="31"/>
      <c r="G118" s="31"/>
      <c r="H118" s="31"/>
      <c r="I118" s="113"/>
      <c r="J118" s="31"/>
      <c r="K118" s="31"/>
      <c r="L118" s="34"/>
    </row>
    <row r="119" spans="2:65" s="8" customFormat="1" ht="29.25" customHeight="1">
      <c r="B119" s="153"/>
      <c r="C119" s="154" t="s">
        <v>108</v>
      </c>
      <c r="D119" s="155" t="s">
        <v>59</v>
      </c>
      <c r="E119" s="155" t="s">
        <v>55</v>
      </c>
      <c r="F119" s="155" t="s">
        <v>56</v>
      </c>
      <c r="G119" s="155" t="s">
        <v>109</v>
      </c>
      <c r="H119" s="155" t="s">
        <v>110</v>
      </c>
      <c r="I119" s="156" t="s">
        <v>111</v>
      </c>
      <c r="J119" s="155" t="s">
        <v>104</v>
      </c>
      <c r="K119" s="157" t="s">
        <v>112</v>
      </c>
      <c r="L119" s="158"/>
      <c r="M119" s="66" t="s">
        <v>1</v>
      </c>
      <c r="N119" s="67" t="s">
        <v>38</v>
      </c>
      <c r="O119" s="67" t="s">
        <v>113</v>
      </c>
      <c r="P119" s="67" t="s">
        <v>114</v>
      </c>
      <c r="Q119" s="67" t="s">
        <v>115</v>
      </c>
      <c r="R119" s="67" t="s">
        <v>116</v>
      </c>
      <c r="S119" s="67" t="s">
        <v>117</v>
      </c>
      <c r="T119" s="68" t="s">
        <v>118</v>
      </c>
    </row>
    <row r="120" spans="2:65" s="1" customFormat="1" ht="22.9" customHeight="1">
      <c r="B120" s="30"/>
      <c r="C120" s="73" t="s">
        <v>119</v>
      </c>
      <c r="D120" s="31"/>
      <c r="E120" s="31"/>
      <c r="F120" s="31"/>
      <c r="G120" s="31"/>
      <c r="H120" s="31"/>
      <c r="I120" s="113"/>
      <c r="J120" s="159">
        <f>BK120</f>
        <v>0</v>
      </c>
      <c r="K120" s="31"/>
      <c r="L120" s="34"/>
      <c r="M120" s="69"/>
      <c r="N120" s="70"/>
      <c r="O120" s="70"/>
      <c r="P120" s="160">
        <f>SUM(P121:P159)</f>
        <v>0</v>
      </c>
      <c r="Q120" s="70"/>
      <c r="R120" s="160">
        <f>SUM(R121:R159)</f>
        <v>13.428520000000001</v>
      </c>
      <c r="S120" s="70"/>
      <c r="T120" s="161">
        <f>SUM(T121:T159)</f>
        <v>0</v>
      </c>
      <c r="AT120" s="13" t="s">
        <v>73</v>
      </c>
      <c r="AU120" s="13" t="s">
        <v>106</v>
      </c>
      <c r="BK120" s="162">
        <f>SUM(BK121:BK159)</f>
        <v>0</v>
      </c>
    </row>
    <row r="121" spans="2:65" s="1" customFormat="1" ht="24" customHeight="1">
      <c r="B121" s="30"/>
      <c r="C121" s="201" t="s">
        <v>83</v>
      </c>
      <c r="D121" s="201" t="s">
        <v>264</v>
      </c>
      <c r="E121" s="202" t="s">
        <v>270</v>
      </c>
      <c r="F121" s="203" t="s">
        <v>271</v>
      </c>
      <c r="G121" s="204" t="s">
        <v>139</v>
      </c>
      <c r="H121" s="205">
        <v>623</v>
      </c>
      <c r="I121" s="206"/>
      <c r="J121" s="207">
        <f>ROUND(I121*H121,2)</f>
        <v>0</v>
      </c>
      <c r="K121" s="203" t="s">
        <v>124</v>
      </c>
      <c r="L121" s="208"/>
      <c r="M121" s="209" t="s">
        <v>1</v>
      </c>
      <c r="N121" s="210" t="s">
        <v>39</v>
      </c>
      <c r="O121" s="62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AR121" s="174" t="s">
        <v>207</v>
      </c>
      <c r="AT121" s="174" t="s">
        <v>264</v>
      </c>
      <c r="AU121" s="174" t="s">
        <v>74</v>
      </c>
      <c r="AY121" s="13" t="s">
        <v>126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3" t="s">
        <v>81</v>
      </c>
      <c r="BK121" s="175">
        <f>ROUND(I121*H121,2)</f>
        <v>0</v>
      </c>
      <c r="BL121" s="13" t="s">
        <v>207</v>
      </c>
      <c r="BM121" s="174" t="s">
        <v>272</v>
      </c>
    </row>
    <row r="122" spans="2:65" s="1" customFormat="1" ht="11.25">
      <c r="B122" s="30"/>
      <c r="C122" s="31"/>
      <c r="D122" s="176" t="s">
        <v>128</v>
      </c>
      <c r="E122" s="31"/>
      <c r="F122" s="177" t="s">
        <v>271</v>
      </c>
      <c r="G122" s="31"/>
      <c r="H122" s="31"/>
      <c r="I122" s="113"/>
      <c r="J122" s="31"/>
      <c r="K122" s="31"/>
      <c r="L122" s="34"/>
      <c r="M122" s="178"/>
      <c r="N122" s="62"/>
      <c r="O122" s="62"/>
      <c r="P122" s="62"/>
      <c r="Q122" s="62"/>
      <c r="R122" s="62"/>
      <c r="S122" s="62"/>
      <c r="T122" s="63"/>
      <c r="AT122" s="13" t="s">
        <v>128</v>
      </c>
      <c r="AU122" s="13" t="s">
        <v>74</v>
      </c>
    </row>
    <row r="123" spans="2:65" s="1" customFormat="1" ht="24" customHeight="1">
      <c r="B123" s="30"/>
      <c r="C123" s="201" t="s">
        <v>185</v>
      </c>
      <c r="D123" s="201" t="s">
        <v>264</v>
      </c>
      <c r="E123" s="202" t="s">
        <v>273</v>
      </c>
      <c r="F123" s="203" t="s">
        <v>274</v>
      </c>
      <c r="G123" s="204" t="s">
        <v>139</v>
      </c>
      <c r="H123" s="205">
        <v>1678</v>
      </c>
      <c r="I123" s="206"/>
      <c r="J123" s="207">
        <f>ROUND(I123*H123,2)</f>
        <v>0</v>
      </c>
      <c r="K123" s="203" t="s">
        <v>124</v>
      </c>
      <c r="L123" s="208"/>
      <c r="M123" s="209" t="s">
        <v>1</v>
      </c>
      <c r="N123" s="210" t="s">
        <v>39</v>
      </c>
      <c r="O123" s="62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AR123" s="174" t="s">
        <v>207</v>
      </c>
      <c r="AT123" s="174" t="s">
        <v>264</v>
      </c>
      <c r="AU123" s="174" t="s">
        <v>74</v>
      </c>
      <c r="AY123" s="13" t="s">
        <v>126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3" t="s">
        <v>81</v>
      </c>
      <c r="BK123" s="175">
        <f>ROUND(I123*H123,2)</f>
        <v>0</v>
      </c>
      <c r="BL123" s="13" t="s">
        <v>207</v>
      </c>
      <c r="BM123" s="174" t="s">
        <v>275</v>
      </c>
    </row>
    <row r="124" spans="2:65" s="1" customFormat="1" ht="11.25">
      <c r="B124" s="30"/>
      <c r="C124" s="31"/>
      <c r="D124" s="176" t="s">
        <v>128</v>
      </c>
      <c r="E124" s="31"/>
      <c r="F124" s="177" t="s">
        <v>274</v>
      </c>
      <c r="G124" s="31"/>
      <c r="H124" s="31"/>
      <c r="I124" s="113"/>
      <c r="J124" s="31"/>
      <c r="K124" s="31"/>
      <c r="L124" s="34"/>
      <c r="M124" s="178"/>
      <c r="N124" s="62"/>
      <c r="O124" s="62"/>
      <c r="P124" s="62"/>
      <c r="Q124" s="62"/>
      <c r="R124" s="62"/>
      <c r="S124" s="62"/>
      <c r="T124" s="63"/>
      <c r="AT124" s="13" t="s">
        <v>128</v>
      </c>
      <c r="AU124" s="13" t="s">
        <v>74</v>
      </c>
    </row>
    <row r="125" spans="2:65" s="1" customFormat="1" ht="24" customHeight="1">
      <c r="B125" s="30"/>
      <c r="C125" s="201" t="s">
        <v>125</v>
      </c>
      <c r="D125" s="201" t="s">
        <v>264</v>
      </c>
      <c r="E125" s="202" t="s">
        <v>276</v>
      </c>
      <c r="F125" s="203" t="s">
        <v>277</v>
      </c>
      <c r="G125" s="204" t="s">
        <v>181</v>
      </c>
      <c r="H125" s="205">
        <v>3500</v>
      </c>
      <c r="I125" s="206"/>
      <c r="J125" s="207">
        <f>ROUND(I125*H125,2)</f>
        <v>0</v>
      </c>
      <c r="K125" s="203" t="s">
        <v>124</v>
      </c>
      <c r="L125" s="208"/>
      <c r="M125" s="209" t="s">
        <v>1</v>
      </c>
      <c r="N125" s="210" t="s">
        <v>39</v>
      </c>
      <c r="O125" s="62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AR125" s="174" t="s">
        <v>207</v>
      </c>
      <c r="AT125" s="174" t="s">
        <v>264</v>
      </c>
      <c r="AU125" s="174" t="s">
        <v>74</v>
      </c>
      <c r="AY125" s="13" t="s">
        <v>126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3" t="s">
        <v>81</v>
      </c>
      <c r="BK125" s="175">
        <f>ROUND(I125*H125,2)</f>
        <v>0</v>
      </c>
      <c r="BL125" s="13" t="s">
        <v>207</v>
      </c>
      <c r="BM125" s="174" t="s">
        <v>278</v>
      </c>
    </row>
    <row r="126" spans="2:65" s="1" customFormat="1" ht="11.25">
      <c r="B126" s="30"/>
      <c r="C126" s="31"/>
      <c r="D126" s="176" t="s">
        <v>128</v>
      </c>
      <c r="E126" s="31"/>
      <c r="F126" s="177" t="s">
        <v>277</v>
      </c>
      <c r="G126" s="31"/>
      <c r="H126" s="31"/>
      <c r="I126" s="113"/>
      <c r="J126" s="31"/>
      <c r="K126" s="31"/>
      <c r="L126" s="34"/>
      <c r="M126" s="178"/>
      <c r="N126" s="62"/>
      <c r="O126" s="62"/>
      <c r="P126" s="62"/>
      <c r="Q126" s="62"/>
      <c r="R126" s="62"/>
      <c r="S126" s="62"/>
      <c r="T126" s="63"/>
      <c r="AT126" s="13" t="s">
        <v>128</v>
      </c>
      <c r="AU126" s="13" t="s">
        <v>74</v>
      </c>
    </row>
    <row r="127" spans="2:65" s="1" customFormat="1" ht="24" customHeight="1">
      <c r="B127" s="30"/>
      <c r="C127" s="201" t="s">
        <v>279</v>
      </c>
      <c r="D127" s="201" t="s">
        <v>264</v>
      </c>
      <c r="E127" s="202" t="s">
        <v>280</v>
      </c>
      <c r="F127" s="203" t="s">
        <v>281</v>
      </c>
      <c r="G127" s="204" t="s">
        <v>139</v>
      </c>
      <c r="H127" s="205">
        <v>13</v>
      </c>
      <c r="I127" s="206"/>
      <c r="J127" s="207">
        <f>ROUND(I127*H127,2)</f>
        <v>0</v>
      </c>
      <c r="K127" s="203" t="s">
        <v>124</v>
      </c>
      <c r="L127" s="208"/>
      <c r="M127" s="209" t="s">
        <v>1</v>
      </c>
      <c r="N127" s="210" t="s">
        <v>39</v>
      </c>
      <c r="O127" s="62"/>
      <c r="P127" s="172">
        <f>O127*H127</f>
        <v>0</v>
      </c>
      <c r="Q127" s="172">
        <v>9.7000000000000003E-2</v>
      </c>
      <c r="R127" s="172">
        <f>Q127*H127</f>
        <v>1.2610000000000001</v>
      </c>
      <c r="S127" s="172">
        <v>0</v>
      </c>
      <c r="T127" s="173">
        <f>S127*H127</f>
        <v>0</v>
      </c>
      <c r="AR127" s="174" t="s">
        <v>207</v>
      </c>
      <c r="AT127" s="174" t="s">
        <v>264</v>
      </c>
      <c r="AU127" s="174" t="s">
        <v>74</v>
      </c>
      <c r="AY127" s="13" t="s">
        <v>126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3" t="s">
        <v>81</v>
      </c>
      <c r="BK127" s="175">
        <f>ROUND(I127*H127,2)</f>
        <v>0</v>
      </c>
      <c r="BL127" s="13" t="s">
        <v>207</v>
      </c>
      <c r="BM127" s="174" t="s">
        <v>282</v>
      </c>
    </row>
    <row r="128" spans="2:65" s="1" customFormat="1" ht="11.25">
      <c r="B128" s="30"/>
      <c r="C128" s="31"/>
      <c r="D128" s="176" t="s">
        <v>128</v>
      </c>
      <c r="E128" s="31"/>
      <c r="F128" s="177" t="s">
        <v>281</v>
      </c>
      <c r="G128" s="31"/>
      <c r="H128" s="31"/>
      <c r="I128" s="113"/>
      <c r="J128" s="31"/>
      <c r="K128" s="31"/>
      <c r="L128" s="34"/>
      <c r="M128" s="178"/>
      <c r="N128" s="62"/>
      <c r="O128" s="62"/>
      <c r="P128" s="62"/>
      <c r="Q128" s="62"/>
      <c r="R128" s="62"/>
      <c r="S128" s="62"/>
      <c r="T128" s="63"/>
      <c r="AT128" s="13" t="s">
        <v>128</v>
      </c>
      <c r="AU128" s="13" t="s">
        <v>74</v>
      </c>
    </row>
    <row r="129" spans="2:65" s="1" customFormat="1" ht="24" customHeight="1">
      <c r="B129" s="30"/>
      <c r="C129" s="201" t="s">
        <v>283</v>
      </c>
      <c r="D129" s="201" t="s">
        <v>264</v>
      </c>
      <c r="E129" s="202" t="s">
        <v>284</v>
      </c>
      <c r="F129" s="203" t="s">
        <v>285</v>
      </c>
      <c r="G129" s="204" t="s">
        <v>139</v>
      </c>
      <c r="H129" s="205">
        <v>26</v>
      </c>
      <c r="I129" s="206"/>
      <c r="J129" s="207">
        <f>ROUND(I129*H129,2)</f>
        <v>0</v>
      </c>
      <c r="K129" s="203" t="s">
        <v>124</v>
      </c>
      <c r="L129" s="208"/>
      <c r="M129" s="209" t="s">
        <v>1</v>
      </c>
      <c r="N129" s="210" t="s">
        <v>39</v>
      </c>
      <c r="O129" s="62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AR129" s="174" t="s">
        <v>207</v>
      </c>
      <c r="AT129" s="174" t="s">
        <v>264</v>
      </c>
      <c r="AU129" s="174" t="s">
        <v>74</v>
      </c>
      <c r="AY129" s="13" t="s">
        <v>126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3" t="s">
        <v>81</v>
      </c>
      <c r="BK129" s="175">
        <f>ROUND(I129*H129,2)</f>
        <v>0</v>
      </c>
      <c r="BL129" s="13" t="s">
        <v>207</v>
      </c>
      <c r="BM129" s="174" t="s">
        <v>286</v>
      </c>
    </row>
    <row r="130" spans="2:65" s="1" customFormat="1" ht="11.25">
      <c r="B130" s="30"/>
      <c r="C130" s="31"/>
      <c r="D130" s="176" t="s">
        <v>128</v>
      </c>
      <c r="E130" s="31"/>
      <c r="F130" s="177" t="s">
        <v>285</v>
      </c>
      <c r="G130" s="31"/>
      <c r="H130" s="31"/>
      <c r="I130" s="113"/>
      <c r="J130" s="31"/>
      <c r="K130" s="31"/>
      <c r="L130" s="34"/>
      <c r="M130" s="178"/>
      <c r="N130" s="62"/>
      <c r="O130" s="62"/>
      <c r="P130" s="62"/>
      <c r="Q130" s="62"/>
      <c r="R130" s="62"/>
      <c r="S130" s="62"/>
      <c r="T130" s="63"/>
      <c r="AT130" s="13" t="s">
        <v>128</v>
      </c>
      <c r="AU130" s="13" t="s">
        <v>74</v>
      </c>
    </row>
    <row r="131" spans="2:65" s="1" customFormat="1" ht="24" customHeight="1">
      <c r="B131" s="30"/>
      <c r="C131" s="201" t="s">
        <v>287</v>
      </c>
      <c r="D131" s="201" t="s">
        <v>264</v>
      </c>
      <c r="E131" s="202" t="s">
        <v>288</v>
      </c>
      <c r="F131" s="203" t="s">
        <v>289</v>
      </c>
      <c r="G131" s="204" t="s">
        <v>139</v>
      </c>
      <c r="H131" s="205">
        <v>26</v>
      </c>
      <c r="I131" s="206"/>
      <c r="J131" s="207">
        <f>ROUND(I131*H131,2)</f>
        <v>0</v>
      </c>
      <c r="K131" s="203" t="s">
        <v>124</v>
      </c>
      <c r="L131" s="208"/>
      <c r="M131" s="209" t="s">
        <v>1</v>
      </c>
      <c r="N131" s="210" t="s">
        <v>39</v>
      </c>
      <c r="O131" s="62"/>
      <c r="P131" s="172">
        <f>O131*H131</f>
        <v>0</v>
      </c>
      <c r="Q131" s="172">
        <v>9.0000000000000006E-5</v>
      </c>
      <c r="R131" s="172">
        <f>Q131*H131</f>
        <v>2.3400000000000001E-3</v>
      </c>
      <c r="S131" s="172">
        <v>0</v>
      </c>
      <c r="T131" s="173">
        <f>S131*H131</f>
        <v>0</v>
      </c>
      <c r="AR131" s="174" t="s">
        <v>207</v>
      </c>
      <c r="AT131" s="174" t="s">
        <v>264</v>
      </c>
      <c r="AU131" s="174" t="s">
        <v>74</v>
      </c>
      <c r="AY131" s="13" t="s">
        <v>126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3" t="s">
        <v>81</v>
      </c>
      <c r="BK131" s="175">
        <f>ROUND(I131*H131,2)</f>
        <v>0</v>
      </c>
      <c r="BL131" s="13" t="s">
        <v>207</v>
      </c>
      <c r="BM131" s="174" t="s">
        <v>290</v>
      </c>
    </row>
    <row r="132" spans="2:65" s="1" customFormat="1" ht="11.25">
      <c r="B132" s="30"/>
      <c r="C132" s="31"/>
      <c r="D132" s="176" t="s">
        <v>128</v>
      </c>
      <c r="E132" s="31"/>
      <c r="F132" s="177" t="s">
        <v>289</v>
      </c>
      <c r="G132" s="31"/>
      <c r="H132" s="31"/>
      <c r="I132" s="113"/>
      <c r="J132" s="31"/>
      <c r="K132" s="31"/>
      <c r="L132" s="34"/>
      <c r="M132" s="178"/>
      <c r="N132" s="62"/>
      <c r="O132" s="62"/>
      <c r="P132" s="62"/>
      <c r="Q132" s="62"/>
      <c r="R132" s="62"/>
      <c r="S132" s="62"/>
      <c r="T132" s="63"/>
      <c r="AT132" s="13" t="s">
        <v>128</v>
      </c>
      <c r="AU132" s="13" t="s">
        <v>74</v>
      </c>
    </row>
    <row r="133" spans="2:65" s="1" customFormat="1" ht="24" customHeight="1">
      <c r="B133" s="30"/>
      <c r="C133" s="201" t="s">
        <v>143</v>
      </c>
      <c r="D133" s="201" t="s">
        <v>264</v>
      </c>
      <c r="E133" s="202" t="s">
        <v>291</v>
      </c>
      <c r="F133" s="203" t="s">
        <v>292</v>
      </c>
      <c r="G133" s="204" t="s">
        <v>139</v>
      </c>
      <c r="H133" s="205">
        <v>32</v>
      </c>
      <c r="I133" s="206"/>
      <c r="J133" s="207">
        <f>ROUND(I133*H133,2)</f>
        <v>0</v>
      </c>
      <c r="K133" s="203" t="s">
        <v>124</v>
      </c>
      <c r="L133" s="208"/>
      <c r="M133" s="209" t="s">
        <v>1</v>
      </c>
      <c r="N133" s="210" t="s">
        <v>39</v>
      </c>
      <c r="O133" s="62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AR133" s="174" t="s">
        <v>207</v>
      </c>
      <c r="AT133" s="174" t="s">
        <v>264</v>
      </c>
      <c r="AU133" s="174" t="s">
        <v>74</v>
      </c>
      <c r="AY133" s="13" t="s">
        <v>126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3" t="s">
        <v>81</v>
      </c>
      <c r="BK133" s="175">
        <f>ROUND(I133*H133,2)</f>
        <v>0</v>
      </c>
      <c r="BL133" s="13" t="s">
        <v>207</v>
      </c>
      <c r="BM133" s="174" t="s">
        <v>293</v>
      </c>
    </row>
    <row r="134" spans="2:65" s="1" customFormat="1" ht="11.25">
      <c r="B134" s="30"/>
      <c r="C134" s="31"/>
      <c r="D134" s="176" t="s">
        <v>128</v>
      </c>
      <c r="E134" s="31"/>
      <c r="F134" s="177" t="s">
        <v>292</v>
      </c>
      <c r="G134" s="31"/>
      <c r="H134" s="31"/>
      <c r="I134" s="113"/>
      <c r="J134" s="31"/>
      <c r="K134" s="31"/>
      <c r="L134" s="34"/>
      <c r="M134" s="178"/>
      <c r="N134" s="62"/>
      <c r="O134" s="62"/>
      <c r="P134" s="62"/>
      <c r="Q134" s="62"/>
      <c r="R134" s="62"/>
      <c r="S134" s="62"/>
      <c r="T134" s="63"/>
      <c r="AT134" s="13" t="s">
        <v>128</v>
      </c>
      <c r="AU134" s="13" t="s">
        <v>74</v>
      </c>
    </row>
    <row r="135" spans="2:65" s="1" customFormat="1" ht="24" customHeight="1">
      <c r="B135" s="30"/>
      <c r="C135" s="201" t="s">
        <v>178</v>
      </c>
      <c r="D135" s="201" t="s">
        <v>264</v>
      </c>
      <c r="E135" s="202" t="s">
        <v>294</v>
      </c>
      <c r="F135" s="203" t="s">
        <v>295</v>
      </c>
      <c r="G135" s="204" t="s">
        <v>139</v>
      </c>
      <c r="H135" s="205">
        <v>4602</v>
      </c>
      <c r="I135" s="206"/>
      <c r="J135" s="207">
        <f>ROUND(I135*H135,2)</f>
        <v>0</v>
      </c>
      <c r="K135" s="203" t="s">
        <v>124</v>
      </c>
      <c r="L135" s="208"/>
      <c r="M135" s="209" t="s">
        <v>1</v>
      </c>
      <c r="N135" s="210" t="s">
        <v>39</v>
      </c>
      <c r="O135" s="62"/>
      <c r="P135" s="172">
        <f>O135*H135</f>
        <v>0</v>
      </c>
      <c r="Q135" s="172">
        <v>1.8000000000000001E-4</v>
      </c>
      <c r="R135" s="172">
        <f>Q135*H135</f>
        <v>0.8283600000000001</v>
      </c>
      <c r="S135" s="172">
        <v>0</v>
      </c>
      <c r="T135" s="173">
        <f>S135*H135</f>
        <v>0</v>
      </c>
      <c r="AR135" s="174" t="s">
        <v>207</v>
      </c>
      <c r="AT135" s="174" t="s">
        <v>264</v>
      </c>
      <c r="AU135" s="174" t="s">
        <v>74</v>
      </c>
      <c r="AY135" s="13" t="s">
        <v>126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3" t="s">
        <v>81</v>
      </c>
      <c r="BK135" s="175">
        <f>ROUND(I135*H135,2)</f>
        <v>0</v>
      </c>
      <c r="BL135" s="13" t="s">
        <v>207</v>
      </c>
      <c r="BM135" s="174" t="s">
        <v>296</v>
      </c>
    </row>
    <row r="136" spans="2:65" s="1" customFormat="1" ht="11.25">
      <c r="B136" s="30"/>
      <c r="C136" s="31"/>
      <c r="D136" s="176" t="s">
        <v>128</v>
      </c>
      <c r="E136" s="31"/>
      <c r="F136" s="177" t="s">
        <v>295</v>
      </c>
      <c r="G136" s="31"/>
      <c r="H136" s="31"/>
      <c r="I136" s="113"/>
      <c r="J136" s="31"/>
      <c r="K136" s="31"/>
      <c r="L136" s="34"/>
      <c r="M136" s="178"/>
      <c r="N136" s="62"/>
      <c r="O136" s="62"/>
      <c r="P136" s="62"/>
      <c r="Q136" s="62"/>
      <c r="R136" s="62"/>
      <c r="S136" s="62"/>
      <c r="T136" s="63"/>
      <c r="AT136" s="13" t="s">
        <v>128</v>
      </c>
      <c r="AU136" s="13" t="s">
        <v>74</v>
      </c>
    </row>
    <row r="137" spans="2:65" s="1" customFormat="1" ht="24" customHeight="1">
      <c r="B137" s="30"/>
      <c r="C137" s="201" t="s">
        <v>191</v>
      </c>
      <c r="D137" s="201" t="s">
        <v>264</v>
      </c>
      <c r="E137" s="202" t="s">
        <v>297</v>
      </c>
      <c r="F137" s="203" t="s">
        <v>298</v>
      </c>
      <c r="G137" s="204" t="s">
        <v>139</v>
      </c>
      <c r="H137" s="205">
        <v>32</v>
      </c>
      <c r="I137" s="206"/>
      <c r="J137" s="207">
        <f>ROUND(I137*H137,2)</f>
        <v>0</v>
      </c>
      <c r="K137" s="203" t="s">
        <v>124</v>
      </c>
      <c r="L137" s="208"/>
      <c r="M137" s="209" t="s">
        <v>1</v>
      </c>
      <c r="N137" s="210" t="s">
        <v>39</v>
      </c>
      <c r="O137" s="62"/>
      <c r="P137" s="172">
        <f>O137*H137</f>
        <v>0</v>
      </c>
      <c r="Q137" s="172">
        <v>9.0000000000000006E-5</v>
      </c>
      <c r="R137" s="172">
        <f>Q137*H137</f>
        <v>2.8800000000000002E-3</v>
      </c>
      <c r="S137" s="172">
        <v>0</v>
      </c>
      <c r="T137" s="173">
        <f>S137*H137</f>
        <v>0</v>
      </c>
      <c r="AR137" s="174" t="s">
        <v>207</v>
      </c>
      <c r="AT137" s="174" t="s">
        <v>264</v>
      </c>
      <c r="AU137" s="174" t="s">
        <v>74</v>
      </c>
      <c r="AY137" s="13" t="s">
        <v>126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3" t="s">
        <v>81</v>
      </c>
      <c r="BK137" s="175">
        <f>ROUND(I137*H137,2)</f>
        <v>0</v>
      </c>
      <c r="BL137" s="13" t="s">
        <v>207</v>
      </c>
      <c r="BM137" s="174" t="s">
        <v>299</v>
      </c>
    </row>
    <row r="138" spans="2:65" s="1" customFormat="1" ht="11.25">
      <c r="B138" s="30"/>
      <c r="C138" s="31"/>
      <c r="D138" s="176" t="s">
        <v>128</v>
      </c>
      <c r="E138" s="31"/>
      <c r="F138" s="177" t="s">
        <v>298</v>
      </c>
      <c r="G138" s="31"/>
      <c r="H138" s="31"/>
      <c r="I138" s="113"/>
      <c r="J138" s="31"/>
      <c r="K138" s="31"/>
      <c r="L138" s="34"/>
      <c r="M138" s="178"/>
      <c r="N138" s="62"/>
      <c r="O138" s="62"/>
      <c r="P138" s="62"/>
      <c r="Q138" s="62"/>
      <c r="R138" s="62"/>
      <c r="S138" s="62"/>
      <c r="T138" s="63"/>
      <c r="AT138" s="13" t="s">
        <v>128</v>
      </c>
      <c r="AU138" s="13" t="s">
        <v>74</v>
      </c>
    </row>
    <row r="139" spans="2:65" s="1" customFormat="1" ht="24" customHeight="1">
      <c r="B139" s="30"/>
      <c r="C139" s="201" t="s">
        <v>197</v>
      </c>
      <c r="D139" s="201" t="s">
        <v>264</v>
      </c>
      <c r="E139" s="202" t="s">
        <v>300</v>
      </c>
      <c r="F139" s="203" t="s">
        <v>301</v>
      </c>
      <c r="G139" s="204" t="s">
        <v>139</v>
      </c>
      <c r="H139" s="205">
        <v>2492</v>
      </c>
      <c r="I139" s="206"/>
      <c r="J139" s="207">
        <f>ROUND(I139*H139,2)</f>
        <v>0</v>
      </c>
      <c r="K139" s="203" t="s">
        <v>124</v>
      </c>
      <c r="L139" s="208"/>
      <c r="M139" s="209" t="s">
        <v>1</v>
      </c>
      <c r="N139" s="210" t="s">
        <v>39</v>
      </c>
      <c r="O139" s="62"/>
      <c r="P139" s="172">
        <f>O139*H139</f>
        <v>0</v>
      </c>
      <c r="Q139" s="172">
        <v>5.0000000000000002E-5</v>
      </c>
      <c r="R139" s="172">
        <f>Q139*H139</f>
        <v>0.1246</v>
      </c>
      <c r="S139" s="172">
        <v>0</v>
      </c>
      <c r="T139" s="173">
        <f>S139*H139</f>
        <v>0</v>
      </c>
      <c r="AR139" s="174" t="s">
        <v>207</v>
      </c>
      <c r="AT139" s="174" t="s">
        <v>264</v>
      </c>
      <c r="AU139" s="174" t="s">
        <v>74</v>
      </c>
      <c r="AY139" s="13" t="s">
        <v>126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3" t="s">
        <v>81</v>
      </c>
      <c r="BK139" s="175">
        <f>ROUND(I139*H139,2)</f>
        <v>0</v>
      </c>
      <c r="BL139" s="13" t="s">
        <v>207</v>
      </c>
      <c r="BM139" s="174" t="s">
        <v>302</v>
      </c>
    </row>
    <row r="140" spans="2:65" s="1" customFormat="1" ht="11.25">
      <c r="B140" s="30"/>
      <c r="C140" s="31"/>
      <c r="D140" s="176" t="s">
        <v>128</v>
      </c>
      <c r="E140" s="31"/>
      <c r="F140" s="177" t="s">
        <v>301</v>
      </c>
      <c r="G140" s="31"/>
      <c r="H140" s="31"/>
      <c r="I140" s="113"/>
      <c r="J140" s="31"/>
      <c r="K140" s="31"/>
      <c r="L140" s="34"/>
      <c r="M140" s="178"/>
      <c r="N140" s="62"/>
      <c r="O140" s="62"/>
      <c r="P140" s="62"/>
      <c r="Q140" s="62"/>
      <c r="R140" s="62"/>
      <c r="S140" s="62"/>
      <c r="T140" s="63"/>
      <c r="AT140" s="13" t="s">
        <v>128</v>
      </c>
      <c r="AU140" s="13" t="s">
        <v>74</v>
      </c>
    </row>
    <row r="141" spans="2:65" s="1" customFormat="1" ht="24" customHeight="1">
      <c r="B141" s="30"/>
      <c r="C141" s="201" t="s">
        <v>203</v>
      </c>
      <c r="D141" s="201" t="s">
        <v>264</v>
      </c>
      <c r="E141" s="202" t="s">
        <v>303</v>
      </c>
      <c r="F141" s="203" t="s">
        <v>304</v>
      </c>
      <c r="G141" s="204" t="s">
        <v>139</v>
      </c>
      <c r="H141" s="205">
        <v>36</v>
      </c>
      <c r="I141" s="206"/>
      <c r="J141" s="207">
        <f>ROUND(I141*H141,2)</f>
        <v>0</v>
      </c>
      <c r="K141" s="203" t="s">
        <v>124</v>
      </c>
      <c r="L141" s="208"/>
      <c r="M141" s="209" t="s">
        <v>1</v>
      </c>
      <c r="N141" s="210" t="s">
        <v>39</v>
      </c>
      <c r="O141" s="62"/>
      <c r="P141" s="172">
        <f>O141*H141</f>
        <v>0</v>
      </c>
      <c r="Q141" s="172">
        <v>1.23E-3</v>
      </c>
      <c r="R141" s="172">
        <f>Q141*H141</f>
        <v>4.428E-2</v>
      </c>
      <c r="S141" s="172">
        <v>0</v>
      </c>
      <c r="T141" s="173">
        <f>S141*H141</f>
        <v>0</v>
      </c>
      <c r="AR141" s="174" t="s">
        <v>207</v>
      </c>
      <c r="AT141" s="174" t="s">
        <v>264</v>
      </c>
      <c r="AU141" s="174" t="s">
        <v>74</v>
      </c>
      <c r="AY141" s="13" t="s">
        <v>126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3" t="s">
        <v>81</v>
      </c>
      <c r="BK141" s="175">
        <f>ROUND(I141*H141,2)</f>
        <v>0</v>
      </c>
      <c r="BL141" s="13" t="s">
        <v>207</v>
      </c>
      <c r="BM141" s="174" t="s">
        <v>305</v>
      </c>
    </row>
    <row r="142" spans="2:65" s="1" customFormat="1" ht="19.5">
      <c r="B142" s="30"/>
      <c r="C142" s="31"/>
      <c r="D142" s="176" t="s">
        <v>128</v>
      </c>
      <c r="E142" s="31"/>
      <c r="F142" s="177" t="s">
        <v>304</v>
      </c>
      <c r="G142" s="31"/>
      <c r="H142" s="31"/>
      <c r="I142" s="113"/>
      <c r="J142" s="31"/>
      <c r="K142" s="31"/>
      <c r="L142" s="34"/>
      <c r="M142" s="178"/>
      <c r="N142" s="62"/>
      <c r="O142" s="62"/>
      <c r="P142" s="62"/>
      <c r="Q142" s="62"/>
      <c r="R142" s="62"/>
      <c r="S142" s="62"/>
      <c r="T142" s="63"/>
      <c r="AT142" s="13" t="s">
        <v>128</v>
      </c>
      <c r="AU142" s="13" t="s">
        <v>74</v>
      </c>
    </row>
    <row r="143" spans="2:65" s="1" customFormat="1" ht="24" customHeight="1">
      <c r="B143" s="30"/>
      <c r="C143" s="201" t="s">
        <v>217</v>
      </c>
      <c r="D143" s="201" t="s">
        <v>264</v>
      </c>
      <c r="E143" s="202" t="s">
        <v>306</v>
      </c>
      <c r="F143" s="203" t="s">
        <v>307</v>
      </c>
      <c r="G143" s="204" t="s">
        <v>139</v>
      </c>
      <c r="H143" s="205">
        <v>72</v>
      </c>
      <c r="I143" s="206"/>
      <c r="J143" s="207">
        <f>ROUND(I143*H143,2)</f>
        <v>0</v>
      </c>
      <c r="K143" s="203" t="s">
        <v>124</v>
      </c>
      <c r="L143" s="208"/>
      <c r="M143" s="209" t="s">
        <v>1</v>
      </c>
      <c r="N143" s="210" t="s">
        <v>39</v>
      </c>
      <c r="O143" s="62"/>
      <c r="P143" s="172">
        <f>O143*H143</f>
        <v>0</v>
      </c>
      <c r="Q143" s="172">
        <v>5.1999999999999995E-4</v>
      </c>
      <c r="R143" s="172">
        <f>Q143*H143</f>
        <v>3.7439999999999994E-2</v>
      </c>
      <c r="S143" s="172">
        <v>0</v>
      </c>
      <c r="T143" s="173">
        <f>S143*H143</f>
        <v>0</v>
      </c>
      <c r="AR143" s="174" t="s">
        <v>207</v>
      </c>
      <c r="AT143" s="174" t="s">
        <v>264</v>
      </c>
      <c r="AU143" s="174" t="s">
        <v>74</v>
      </c>
      <c r="AY143" s="13" t="s">
        <v>126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3" t="s">
        <v>81</v>
      </c>
      <c r="BK143" s="175">
        <f>ROUND(I143*H143,2)</f>
        <v>0</v>
      </c>
      <c r="BL143" s="13" t="s">
        <v>207</v>
      </c>
      <c r="BM143" s="174" t="s">
        <v>308</v>
      </c>
    </row>
    <row r="144" spans="2:65" s="1" customFormat="1" ht="11.25">
      <c r="B144" s="30"/>
      <c r="C144" s="31"/>
      <c r="D144" s="176" t="s">
        <v>128</v>
      </c>
      <c r="E144" s="31"/>
      <c r="F144" s="177" t="s">
        <v>307</v>
      </c>
      <c r="G144" s="31"/>
      <c r="H144" s="31"/>
      <c r="I144" s="113"/>
      <c r="J144" s="31"/>
      <c r="K144" s="31"/>
      <c r="L144" s="34"/>
      <c r="M144" s="178"/>
      <c r="N144" s="62"/>
      <c r="O144" s="62"/>
      <c r="P144" s="62"/>
      <c r="Q144" s="62"/>
      <c r="R144" s="62"/>
      <c r="S144" s="62"/>
      <c r="T144" s="63"/>
      <c r="AT144" s="13" t="s">
        <v>128</v>
      </c>
      <c r="AU144" s="13" t="s">
        <v>74</v>
      </c>
    </row>
    <row r="145" spans="2:65" s="1" customFormat="1" ht="24" customHeight="1">
      <c r="B145" s="30"/>
      <c r="C145" s="201" t="s">
        <v>225</v>
      </c>
      <c r="D145" s="201" t="s">
        <v>264</v>
      </c>
      <c r="E145" s="202" t="s">
        <v>309</v>
      </c>
      <c r="F145" s="203" t="s">
        <v>310</v>
      </c>
      <c r="G145" s="204" t="s">
        <v>139</v>
      </c>
      <c r="H145" s="205">
        <v>72</v>
      </c>
      <c r="I145" s="206"/>
      <c r="J145" s="207">
        <f>ROUND(I145*H145,2)</f>
        <v>0</v>
      </c>
      <c r="K145" s="203" t="s">
        <v>124</v>
      </c>
      <c r="L145" s="208"/>
      <c r="M145" s="209" t="s">
        <v>1</v>
      </c>
      <c r="N145" s="210" t="s">
        <v>39</v>
      </c>
      <c r="O145" s="62"/>
      <c r="P145" s="172">
        <f>O145*H145</f>
        <v>0</v>
      </c>
      <c r="Q145" s="172">
        <v>9.0000000000000006E-5</v>
      </c>
      <c r="R145" s="172">
        <f>Q145*H145</f>
        <v>6.4800000000000005E-3</v>
      </c>
      <c r="S145" s="172">
        <v>0</v>
      </c>
      <c r="T145" s="173">
        <f>S145*H145</f>
        <v>0</v>
      </c>
      <c r="AR145" s="174" t="s">
        <v>207</v>
      </c>
      <c r="AT145" s="174" t="s">
        <v>264</v>
      </c>
      <c r="AU145" s="174" t="s">
        <v>74</v>
      </c>
      <c r="AY145" s="13" t="s">
        <v>126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3" t="s">
        <v>81</v>
      </c>
      <c r="BK145" s="175">
        <f>ROUND(I145*H145,2)</f>
        <v>0</v>
      </c>
      <c r="BL145" s="13" t="s">
        <v>207</v>
      </c>
      <c r="BM145" s="174" t="s">
        <v>311</v>
      </c>
    </row>
    <row r="146" spans="2:65" s="1" customFormat="1" ht="19.5">
      <c r="B146" s="30"/>
      <c r="C146" s="31"/>
      <c r="D146" s="176" t="s">
        <v>128</v>
      </c>
      <c r="E146" s="31"/>
      <c r="F146" s="177" t="s">
        <v>310</v>
      </c>
      <c r="G146" s="31"/>
      <c r="H146" s="31"/>
      <c r="I146" s="113"/>
      <c r="J146" s="31"/>
      <c r="K146" s="31"/>
      <c r="L146" s="34"/>
      <c r="M146" s="178"/>
      <c r="N146" s="62"/>
      <c r="O146" s="62"/>
      <c r="P146" s="62"/>
      <c r="Q146" s="62"/>
      <c r="R146" s="62"/>
      <c r="S146" s="62"/>
      <c r="T146" s="63"/>
      <c r="AT146" s="13" t="s">
        <v>128</v>
      </c>
      <c r="AU146" s="13" t="s">
        <v>74</v>
      </c>
    </row>
    <row r="147" spans="2:65" s="1" customFormat="1" ht="24" customHeight="1">
      <c r="B147" s="30"/>
      <c r="C147" s="201" t="s">
        <v>8</v>
      </c>
      <c r="D147" s="201" t="s">
        <v>264</v>
      </c>
      <c r="E147" s="202" t="s">
        <v>312</v>
      </c>
      <c r="F147" s="203" t="s">
        <v>313</v>
      </c>
      <c r="G147" s="204" t="s">
        <v>139</v>
      </c>
      <c r="H147" s="205">
        <v>2492</v>
      </c>
      <c r="I147" s="206"/>
      <c r="J147" s="207">
        <f>ROUND(I147*H147,2)</f>
        <v>0</v>
      </c>
      <c r="K147" s="203" t="s">
        <v>124</v>
      </c>
      <c r="L147" s="208"/>
      <c r="M147" s="209" t="s">
        <v>1</v>
      </c>
      <c r="N147" s="210" t="s">
        <v>39</v>
      </c>
      <c r="O147" s="62"/>
      <c r="P147" s="172">
        <f>O147*H147</f>
        <v>0</v>
      </c>
      <c r="Q147" s="172">
        <v>1.2E-4</v>
      </c>
      <c r="R147" s="172">
        <f>Q147*H147</f>
        <v>0.29904000000000003</v>
      </c>
      <c r="S147" s="172">
        <v>0</v>
      </c>
      <c r="T147" s="173">
        <f>S147*H147</f>
        <v>0</v>
      </c>
      <c r="AR147" s="174" t="s">
        <v>207</v>
      </c>
      <c r="AT147" s="174" t="s">
        <v>264</v>
      </c>
      <c r="AU147" s="174" t="s">
        <v>74</v>
      </c>
      <c r="AY147" s="13" t="s">
        <v>126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3" t="s">
        <v>81</v>
      </c>
      <c r="BK147" s="175">
        <f>ROUND(I147*H147,2)</f>
        <v>0</v>
      </c>
      <c r="BL147" s="13" t="s">
        <v>207</v>
      </c>
      <c r="BM147" s="174" t="s">
        <v>314</v>
      </c>
    </row>
    <row r="148" spans="2:65" s="1" customFormat="1" ht="11.25">
      <c r="B148" s="30"/>
      <c r="C148" s="31"/>
      <c r="D148" s="176" t="s">
        <v>128</v>
      </c>
      <c r="E148" s="31"/>
      <c r="F148" s="177" t="s">
        <v>313</v>
      </c>
      <c r="G148" s="31"/>
      <c r="H148" s="31"/>
      <c r="I148" s="113"/>
      <c r="J148" s="31"/>
      <c r="K148" s="31"/>
      <c r="L148" s="34"/>
      <c r="M148" s="178"/>
      <c r="N148" s="62"/>
      <c r="O148" s="62"/>
      <c r="P148" s="62"/>
      <c r="Q148" s="62"/>
      <c r="R148" s="62"/>
      <c r="S148" s="62"/>
      <c r="T148" s="63"/>
      <c r="AT148" s="13" t="s">
        <v>128</v>
      </c>
      <c r="AU148" s="13" t="s">
        <v>74</v>
      </c>
    </row>
    <row r="149" spans="2:65" s="1" customFormat="1" ht="24" customHeight="1">
      <c r="B149" s="30"/>
      <c r="C149" s="201" t="s">
        <v>241</v>
      </c>
      <c r="D149" s="201" t="s">
        <v>264</v>
      </c>
      <c r="E149" s="202" t="s">
        <v>315</v>
      </c>
      <c r="F149" s="203" t="s">
        <v>316</v>
      </c>
      <c r="G149" s="204" t="s">
        <v>139</v>
      </c>
      <c r="H149" s="205">
        <v>2492</v>
      </c>
      <c r="I149" s="206"/>
      <c r="J149" s="207">
        <f>ROUND(I149*H149,2)</f>
        <v>0</v>
      </c>
      <c r="K149" s="203" t="s">
        <v>124</v>
      </c>
      <c r="L149" s="208"/>
      <c r="M149" s="209" t="s">
        <v>1</v>
      </c>
      <c r="N149" s="210" t="s">
        <v>39</v>
      </c>
      <c r="O149" s="62"/>
      <c r="P149" s="172">
        <f>O149*H149</f>
        <v>0</v>
      </c>
      <c r="Q149" s="172">
        <v>4.0999999999999999E-4</v>
      </c>
      <c r="R149" s="172">
        <f>Q149*H149</f>
        <v>1.02172</v>
      </c>
      <c r="S149" s="172">
        <v>0</v>
      </c>
      <c r="T149" s="173">
        <f>S149*H149</f>
        <v>0</v>
      </c>
      <c r="AR149" s="174" t="s">
        <v>207</v>
      </c>
      <c r="AT149" s="174" t="s">
        <v>264</v>
      </c>
      <c r="AU149" s="174" t="s">
        <v>74</v>
      </c>
      <c r="AY149" s="13" t="s">
        <v>126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3" t="s">
        <v>81</v>
      </c>
      <c r="BK149" s="175">
        <f>ROUND(I149*H149,2)</f>
        <v>0</v>
      </c>
      <c r="BL149" s="13" t="s">
        <v>207</v>
      </c>
      <c r="BM149" s="174" t="s">
        <v>317</v>
      </c>
    </row>
    <row r="150" spans="2:65" s="1" customFormat="1" ht="11.25">
      <c r="B150" s="30"/>
      <c r="C150" s="31"/>
      <c r="D150" s="176" t="s">
        <v>128</v>
      </c>
      <c r="E150" s="31"/>
      <c r="F150" s="177" t="s">
        <v>316</v>
      </c>
      <c r="G150" s="31"/>
      <c r="H150" s="31"/>
      <c r="I150" s="113"/>
      <c r="J150" s="31"/>
      <c r="K150" s="31"/>
      <c r="L150" s="34"/>
      <c r="M150" s="178"/>
      <c r="N150" s="62"/>
      <c r="O150" s="62"/>
      <c r="P150" s="62"/>
      <c r="Q150" s="62"/>
      <c r="R150" s="62"/>
      <c r="S150" s="62"/>
      <c r="T150" s="63"/>
      <c r="AT150" s="13" t="s">
        <v>128</v>
      </c>
      <c r="AU150" s="13" t="s">
        <v>74</v>
      </c>
    </row>
    <row r="151" spans="2:65" s="1" customFormat="1" ht="24" customHeight="1">
      <c r="B151" s="30"/>
      <c r="C151" s="201" t="s">
        <v>231</v>
      </c>
      <c r="D151" s="201" t="s">
        <v>264</v>
      </c>
      <c r="E151" s="202" t="s">
        <v>318</v>
      </c>
      <c r="F151" s="203" t="s">
        <v>319</v>
      </c>
      <c r="G151" s="204" t="s">
        <v>139</v>
      </c>
      <c r="H151" s="205">
        <v>6712</v>
      </c>
      <c r="I151" s="206"/>
      <c r="J151" s="207">
        <f>ROUND(I151*H151,2)</f>
        <v>0</v>
      </c>
      <c r="K151" s="203" t="s">
        <v>124</v>
      </c>
      <c r="L151" s="208"/>
      <c r="M151" s="209" t="s">
        <v>1</v>
      </c>
      <c r="N151" s="210" t="s">
        <v>39</v>
      </c>
      <c r="O151" s="62"/>
      <c r="P151" s="172">
        <f>O151*H151</f>
        <v>0</v>
      </c>
      <c r="Q151" s="172">
        <v>1.23E-3</v>
      </c>
      <c r="R151" s="172">
        <f>Q151*H151</f>
        <v>8.2557600000000004</v>
      </c>
      <c r="S151" s="172">
        <v>0</v>
      </c>
      <c r="T151" s="173">
        <f>S151*H151</f>
        <v>0</v>
      </c>
      <c r="AR151" s="174" t="s">
        <v>207</v>
      </c>
      <c r="AT151" s="174" t="s">
        <v>264</v>
      </c>
      <c r="AU151" s="174" t="s">
        <v>74</v>
      </c>
      <c r="AY151" s="13" t="s">
        <v>126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3" t="s">
        <v>81</v>
      </c>
      <c r="BK151" s="175">
        <f>ROUND(I151*H151,2)</f>
        <v>0</v>
      </c>
      <c r="BL151" s="13" t="s">
        <v>207</v>
      </c>
      <c r="BM151" s="174" t="s">
        <v>320</v>
      </c>
    </row>
    <row r="152" spans="2:65" s="1" customFormat="1" ht="19.5">
      <c r="B152" s="30"/>
      <c r="C152" s="31"/>
      <c r="D152" s="176" t="s">
        <v>128</v>
      </c>
      <c r="E152" s="31"/>
      <c r="F152" s="177" t="s">
        <v>319</v>
      </c>
      <c r="G152" s="31"/>
      <c r="H152" s="31"/>
      <c r="I152" s="113"/>
      <c r="J152" s="31"/>
      <c r="K152" s="31"/>
      <c r="L152" s="34"/>
      <c r="M152" s="178"/>
      <c r="N152" s="62"/>
      <c r="O152" s="62"/>
      <c r="P152" s="62"/>
      <c r="Q152" s="62"/>
      <c r="R152" s="62"/>
      <c r="S152" s="62"/>
      <c r="T152" s="63"/>
      <c r="AT152" s="13" t="s">
        <v>128</v>
      </c>
      <c r="AU152" s="13" t="s">
        <v>74</v>
      </c>
    </row>
    <row r="153" spans="2:65" s="1" customFormat="1" ht="24" customHeight="1">
      <c r="B153" s="30"/>
      <c r="C153" s="201" t="s">
        <v>246</v>
      </c>
      <c r="D153" s="201" t="s">
        <v>264</v>
      </c>
      <c r="E153" s="202" t="s">
        <v>321</v>
      </c>
      <c r="F153" s="203" t="s">
        <v>322</v>
      </c>
      <c r="G153" s="204" t="s">
        <v>139</v>
      </c>
      <c r="H153" s="205">
        <v>1246</v>
      </c>
      <c r="I153" s="206"/>
      <c r="J153" s="207">
        <f>ROUND(I153*H153,2)</f>
        <v>0</v>
      </c>
      <c r="K153" s="203" t="s">
        <v>124</v>
      </c>
      <c r="L153" s="208"/>
      <c r="M153" s="209" t="s">
        <v>1</v>
      </c>
      <c r="N153" s="210" t="s">
        <v>39</v>
      </c>
      <c r="O153" s="62"/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AR153" s="174" t="s">
        <v>207</v>
      </c>
      <c r="AT153" s="174" t="s">
        <v>264</v>
      </c>
      <c r="AU153" s="174" t="s">
        <v>74</v>
      </c>
      <c r="AY153" s="13" t="s">
        <v>126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3" t="s">
        <v>81</v>
      </c>
      <c r="BK153" s="175">
        <f>ROUND(I153*H153,2)</f>
        <v>0</v>
      </c>
      <c r="BL153" s="13" t="s">
        <v>207</v>
      </c>
      <c r="BM153" s="174" t="s">
        <v>323</v>
      </c>
    </row>
    <row r="154" spans="2:65" s="1" customFormat="1" ht="11.25">
      <c r="B154" s="30"/>
      <c r="C154" s="31"/>
      <c r="D154" s="176" t="s">
        <v>128</v>
      </c>
      <c r="E154" s="31"/>
      <c r="F154" s="177" t="s">
        <v>322</v>
      </c>
      <c r="G154" s="31"/>
      <c r="H154" s="31"/>
      <c r="I154" s="113"/>
      <c r="J154" s="31"/>
      <c r="K154" s="31"/>
      <c r="L154" s="34"/>
      <c r="M154" s="178"/>
      <c r="N154" s="62"/>
      <c r="O154" s="62"/>
      <c r="P154" s="62"/>
      <c r="Q154" s="62"/>
      <c r="R154" s="62"/>
      <c r="S154" s="62"/>
      <c r="T154" s="63"/>
      <c r="AT154" s="13" t="s">
        <v>128</v>
      </c>
      <c r="AU154" s="13" t="s">
        <v>74</v>
      </c>
    </row>
    <row r="155" spans="2:65" s="1" customFormat="1" ht="24" customHeight="1">
      <c r="B155" s="30"/>
      <c r="C155" s="201" t="s">
        <v>252</v>
      </c>
      <c r="D155" s="201" t="s">
        <v>264</v>
      </c>
      <c r="E155" s="202" t="s">
        <v>324</v>
      </c>
      <c r="F155" s="203" t="s">
        <v>325</v>
      </c>
      <c r="G155" s="204" t="s">
        <v>139</v>
      </c>
      <c r="H155" s="205">
        <v>1246</v>
      </c>
      <c r="I155" s="206"/>
      <c r="J155" s="207">
        <f>ROUND(I155*H155,2)</f>
        <v>0</v>
      </c>
      <c r="K155" s="203" t="s">
        <v>124</v>
      </c>
      <c r="L155" s="208"/>
      <c r="M155" s="209" t="s">
        <v>1</v>
      </c>
      <c r="N155" s="210" t="s">
        <v>39</v>
      </c>
      <c r="O155" s="62"/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AR155" s="174" t="s">
        <v>207</v>
      </c>
      <c r="AT155" s="174" t="s">
        <v>264</v>
      </c>
      <c r="AU155" s="174" t="s">
        <v>74</v>
      </c>
      <c r="AY155" s="13" t="s">
        <v>126</v>
      </c>
      <c r="BE155" s="175">
        <f>IF(N155="základní",J155,0)</f>
        <v>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3" t="s">
        <v>81</v>
      </c>
      <c r="BK155" s="175">
        <f>ROUND(I155*H155,2)</f>
        <v>0</v>
      </c>
      <c r="BL155" s="13" t="s">
        <v>207</v>
      </c>
      <c r="BM155" s="174" t="s">
        <v>326</v>
      </c>
    </row>
    <row r="156" spans="2:65" s="1" customFormat="1" ht="11.25">
      <c r="B156" s="30"/>
      <c r="C156" s="31"/>
      <c r="D156" s="176" t="s">
        <v>128</v>
      </c>
      <c r="E156" s="31"/>
      <c r="F156" s="177" t="s">
        <v>325</v>
      </c>
      <c r="G156" s="31"/>
      <c r="H156" s="31"/>
      <c r="I156" s="113"/>
      <c r="J156" s="31"/>
      <c r="K156" s="31"/>
      <c r="L156" s="34"/>
      <c r="M156" s="178"/>
      <c r="N156" s="62"/>
      <c r="O156" s="62"/>
      <c r="P156" s="62"/>
      <c r="Q156" s="62"/>
      <c r="R156" s="62"/>
      <c r="S156" s="62"/>
      <c r="T156" s="63"/>
      <c r="AT156" s="13" t="s">
        <v>128</v>
      </c>
      <c r="AU156" s="13" t="s">
        <v>74</v>
      </c>
    </row>
    <row r="157" spans="2:65" s="1" customFormat="1" ht="24" customHeight="1">
      <c r="B157" s="30"/>
      <c r="C157" s="201" t="s">
        <v>257</v>
      </c>
      <c r="D157" s="201" t="s">
        <v>264</v>
      </c>
      <c r="E157" s="202" t="s">
        <v>327</v>
      </c>
      <c r="F157" s="203" t="s">
        <v>328</v>
      </c>
      <c r="G157" s="204" t="s">
        <v>139</v>
      </c>
      <c r="H157" s="205">
        <v>154</v>
      </c>
      <c r="I157" s="206"/>
      <c r="J157" s="207">
        <f>ROUND(I157*H157,2)</f>
        <v>0</v>
      </c>
      <c r="K157" s="203" t="s">
        <v>124</v>
      </c>
      <c r="L157" s="208"/>
      <c r="M157" s="209" t="s">
        <v>1</v>
      </c>
      <c r="N157" s="210" t="s">
        <v>39</v>
      </c>
      <c r="O157" s="62"/>
      <c r="P157" s="172">
        <f>O157*H157</f>
        <v>0</v>
      </c>
      <c r="Q157" s="172">
        <v>1.0030000000000001E-2</v>
      </c>
      <c r="R157" s="172">
        <f>Q157*H157</f>
        <v>1.5446200000000001</v>
      </c>
      <c r="S157" s="172">
        <v>0</v>
      </c>
      <c r="T157" s="173">
        <f>S157*H157</f>
        <v>0</v>
      </c>
      <c r="AR157" s="174" t="s">
        <v>207</v>
      </c>
      <c r="AT157" s="174" t="s">
        <v>264</v>
      </c>
      <c r="AU157" s="174" t="s">
        <v>74</v>
      </c>
      <c r="AY157" s="13" t="s">
        <v>126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3" t="s">
        <v>81</v>
      </c>
      <c r="BK157" s="175">
        <f>ROUND(I157*H157,2)</f>
        <v>0</v>
      </c>
      <c r="BL157" s="13" t="s">
        <v>207</v>
      </c>
      <c r="BM157" s="174" t="s">
        <v>329</v>
      </c>
    </row>
    <row r="158" spans="2:65" s="1" customFormat="1" ht="11.25">
      <c r="B158" s="30"/>
      <c r="C158" s="31"/>
      <c r="D158" s="176" t="s">
        <v>128</v>
      </c>
      <c r="E158" s="31"/>
      <c r="F158" s="177" t="s">
        <v>328</v>
      </c>
      <c r="G158" s="31"/>
      <c r="H158" s="31"/>
      <c r="I158" s="113"/>
      <c r="J158" s="31"/>
      <c r="K158" s="31"/>
      <c r="L158" s="34"/>
      <c r="M158" s="178"/>
      <c r="N158" s="62"/>
      <c r="O158" s="62"/>
      <c r="P158" s="62"/>
      <c r="Q158" s="62"/>
      <c r="R158" s="62"/>
      <c r="S158" s="62"/>
      <c r="T158" s="63"/>
      <c r="AT158" s="13" t="s">
        <v>128</v>
      </c>
      <c r="AU158" s="13" t="s">
        <v>74</v>
      </c>
    </row>
    <row r="159" spans="2:65" s="1" customFormat="1" ht="19.5">
      <c r="B159" s="30"/>
      <c r="C159" s="31"/>
      <c r="D159" s="176" t="s">
        <v>130</v>
      </c>
      <c r="E159" s="31"/>
      <c r="F159" s="179" t="s">
        <v>330</v>
      </c>
      <c r="G159" s="31"/>
      <c r="H159" s="31"/>
      <c r="I159" s="113"/>
      <c r="J159" s="31"/>
      <c r="K159" s="31"/>
      <c r="L159" s="34"/>
      <c r="M159" s="211"/>
      <c r="N159" s="212"/>
      <c r="O159" s="212"/>
      <c r="P159" s="212"/>
      <c r="Q159" s="212"/>
      <c r="R159" s="212"/>
      <c r="S159" s="212"/>
      <c r="T159" s="213"/>
      <c r="AT159" s="13" t="s">
        <v>130</v>
      </c>
      <c r="AU159" s="13" t="s">
        <v>74</v>
      </c>
    </row>
    <row r="160" spans="2:65" s="1" customFormat="1" ht="6.95" customHeight="1">
      <c r="B160" s="45"/>
      <c r="C160" s="46"/>
      <c r="D160" s="46"/>
      <c r="E160" s="46"/>
      <c r="F160" s="46"/>
      <c r="G160" s="46"/>
      <c r="H160" s="46"/>
      <c r="I160" s="144"/>
      <c r="J160" s="46"/>
      <c r="K160" s="46"/>
      <c r="L160" s="34"/>
    </row>
  </sheetData>
  <sheetProtection algorithmName="SHA-512" hashValue="aSHVvXj9V3Ogmt5uAi2Rm0W86IJom7jXAaoM4K+xo98LPUf17SbP6RZJhgnCoBwA3w5rcLDsBLs2a1inu9nWVw==" saltValue="pWupL3ZfTFV1hi8nsnVXQOiR5zpCM52f8WYIqjzzOk74jcTMD7DWXENPX+BibFJ59k62pP4QhX7Jwkl7B1ZZ1A==" spinCount="100000" sheet="1" objects="1" scenarios="1" formatColumns="0" formatRows="0" autoFilter="0"/>
  <autoFilter ref="C119:K159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6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3" t="s">
        <v>92</v>
      </c>
    </row>
    <row r="3" spans="2:46" ht="6.95" hidden="1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6"/>
      <c r="AT3" s="13" t="s">
        <v>83</v>
      </c>
    </row>
    <row r="4" spans="2:46" ht="24.95" hidden="1" customHeight="1">
      <c r="B4" s="16"/>
      <c r="D4" s="110" t="s">
        <v>99</v>
      </c>
      <c r="L4" s="16"/>
      <c r="M4" s="111" t="s">
        <v>10</v>
      </c>
      <c r="AT4" s="13" t="s">
        <v>4</v>
      </c>
    </row>
    <row r="5" spans="2:46" ht="6.95" hidden="1" customHeight="1">
      <c r="B5" s="16"/>
      <c r="L5" s="16"/>
    </row>
    <row r="6" spans="2:46" ht="12" hidden="1" customHeight="1">
      <c r="B6" s="16"/>
      <c r="D6" s="112" t="s">
        <v>16</v>
      </c>
      <c r="L6" s="16"/>
    </row>
    <row r="7" spans="2:46" ht="16.5" hidden="1" customHeight="1">
      <c r="B7" s="16"/>
      <c r="E7" s="271" t="str">
        <f>'Rekapitulace stavby'!K6</f>
        <v>Oprava traťového úseku Otročín - Bečov nad Teplou</v>
      </c>
      <c r="F7" s="272"/>
      <c r="G7" s="272"/>
      <c r="H7" s="272"/>
      <c r="L7" s="16"/>
    </row>
    <row r="8" spans="2:46" s="1" customFormat="1" ht="12" hidden="1" customHeight="1">
      <c r="B8" s="34"/>
      <c r="D8" s="112" t="s">
        <v>100</v>
      </c>
      <c r="I8" s="113"/>
      <c r="L8" s="34"/>
    </row>
    <row r="9" spans="2:46" s="1" customFormat="1" ht="36.950000000000003" hidden="1" customHeight="1">
      <c r="B9" s="34"/>
      <c r="E9" s="273" t="s">
        <v>331</v>
      </c>
      <c r="F9" s="274"/>
      <c r="G9" s="274"/>
      <c r="H9" s="274"/>
      <c r="I9" s="113"/>
      <c r="L9" s="34"/>
    </row>
    <row r="10" spans="2:46" s="1" customFormat="1" ht="11.25" hidden="1">
      <c r="B10" s="34"/>
      <c r="I10" s="113"/>
      <c r="L10" s="34"/>
    </row>
    <row r="11" spans="2:46" s="1" customFormat="1" ht="12" hidden="1" customHeight="1">
      <c r="B11" s="34"/>
      <c r="D11" s="112" t="s">
        <v>18</v>
      </c>
      <c r="F11" s="101" t="s">
        <v>1</v>
      </c>
      <c r="I11" s="114" t="s">
        <v>19</v>
      </c>
      <c r="J11" s="101" t="s">
        <v>1</v>
      </c>
      <c r="L11" s="34"/>
    </row>
    <row r="12" spans="2:46" s="1" customFormat="1" ht="12" hidden="1" customHeight="1">
      <c r="B12" s="34"/>
      <c r="D12" s="112" t="s">
        <v>20</v>
      </c>
      <c r="F12" s="101" t="s">
        <v>21</v>
      </c>
      <c r="I12" s="114" t="s">
        <v>22</v>
      </c>
      <c r="J12" s="115" t="str">
        <f>'Rekapitulace stavby'!AN8</f>
        <v>24. 6. 2019</v>
      </c>
      <c r="L12" s="34"/>
    </row>
    <row r="13" spans="2:46" s="1" customFormat="1" ht="10.9" hidden="1" customHeight="1">
      <c r="B13" s="34"/>
      <c r="I13" s="113"/>
      <c r="L13" s="34"/>
    </row>
    <row r="14" spans="2:46" s="1" customFormat="1" ht="12" hidden="1" customHeight="1">
      <c r="B14" s="34"/>
      <c r="D14" s="112" t="s">
        <v>24</v>
      </c>
      <c r="I14" s="114" t="s">
        <v>25</v>
      </c>
      <c r="J14" s="101" t="str">
        <f>IF('Rekapitulace stavby'!AN10="","",'Rekapitulace stavby'!AN10)</f>
        <v/>
      </c>
      <c r="L14" s="34"/>
    </row>
    <row r="15" spans="2:46" s="1" customFormat="1" ht="18" hidden="1" customHeight="1">
      <c r="B15" s="34"/>
      <c r="E15" s="101" t="str">
        <f>IF('Rekapitulace stavby'!E11="","",'Rekapitulace stavby'!E11)</f>
        <v xml:space="preserve"> </v>
      </c>
      <c r="I15" s="114" t="s">
        <v>27</v>
      </c>
      <c r="J15" s="101" t="str">
        <f>IF('Rekapitulace stavby'!AN11="","",'Rekapitulace stavby'!AN11)</f>
        <v/>
      </c>
      <c r="L15" s="34"/>
    </row>
    <row r="16" spans="2:46" s="1" customFormat="1" ht="6.95" hidden="1" customHeight="1">
      <c r="B16" s="34"/>
      <c r="I16" s="113"/>
      <c r="L16" s="34"/>
    </row>
    <row r="17" spans="2:12" s="1" customFormat="1" ht="12" hidden="1" customHeight="1">
      <c r="B17" s="34"/>
      <c r="D17" s="112" t="s">
        <v>28</v>
      </c>
      <c r="I17" s="114" t="s">
        <v>25</v>
      </c>
      <c r="J17" s="26" t="str">
        <f>'Rekapitulace stavby'!AN13</f>
        <v>Vyplň údaj</v>
      </c>
      <c r="L17" s="34"/>
    </row>
    <row r="18" spans="2:12" s="1" customFormat="1" ht="18" hidden="1" customHeight="1">
      <c r="B18" s="34"/>
      <c r="E18" s="275" t="str">
        <f>'Rekapitulace stavby'!E14</f>
        <v>Vyplň údaj</v>
      </c>
      <c r="F18" s="276"/>
      <c r="G18" s="276"/>
      <c r="H18" s="276"/>
      <c r="I18" s="114" t="s">
        <v>27</v>
      </c>
      <c r="J18" s="26" t="str">
        <f>'Rekapitulace stavby'!AN14</f>
        <v>Vyplň údaj</v>
      </c>
      <c r="L18" s="34"/>
    </row>
    <row r="19" spans="2:12" s="1" customFormat="1" ht="6.95" hidden="1" customHeight="1">
      <c r="B19" s="34"/>
      <c r="I19" s="113"/>
      <c r="L19" s="34"/>
    </row>
    <row r="20" spans="2:12" s="1" customFormat="1" ht="12" hidden="1" customHeight="1">
      <c r="B20" s="34"/>
      <c r="D20" s="112" t="s">
        <v>30</v>
      </c>
      <c r="I20" s="114" t="s">
        <v>25</v>
      </c>
      <c r="J20" s="101" t="str">
        <f>IF('Rekapitulace stavby'!AN16="","",'Rekapitulace stavby'!AN16)</f>
        <v/>
      </c>
      <c r="L20" s="34"/>
    </row>
    <row r="21" spans="2:12" s="1" customFormat="1" ht="18" hidden="1" customHeight="1">
      <c r="B21" s="34"/>
      <c r="E21" s="101" t="str">
        <f>IF('Rekapitulace stavby'!E17="","",'Rekapitulace stavby'!E17)</f>
        <v xml:space="preserve"> </v>
      </c>
      <c r="I21" s="114" t="s">
        <v>27</v>
      </c>
      <c r="J21" s="101" t="str">
        <f>IF('Rekapitulace stavby'!AN17="","",'Rekapitulace stavby'!AN17)</f>
        <v/>
      </c>
      <c r="L21" s="34"/>
    </row>
    <row r="22" spans="2:12" s="1" customFormat="1" ht="6.95" hidden="1" customHeight="1">
      <c r="B22" s="34"/>
      <c r="I22" s="113"/>
      <c r="L22" s="34"/>
    </row>
    <row r="23" spans="2:12" s="1" customFormat="1" ht="12" hidden="1" customHeight="1">
      <c r="B23" s="34"/>
      <c r="D23" s="112" t="s">
        <v>32</v>
      </c>
      <c r="I23" s="114" t="s">
        <v>25</v>
      </c>
      <c r="J23" s="101" t="str">
        <f>IF('Rekapitulace stavby'!AN19="","",'Rekapitulace stavby'!AN19)</f>
        <v/>
      </c>
      <c r="L23" s="34"/>
    </row>
    <row r="24" spans="2:12" s="1" customFormat="1" ht="18" hidden="1" customHeight="1">
      <c r="B24" s="34"/>
      <c r="E24" s="101" t="str">
        <f>IF('Rekapitulace stavby'!E20="","",'Rekapitulace stavby'!E20)</f>
        <v xml:space="preserve"> </v>
      </c>
      <c r="I24" s="114" t="s">
        <v>27</v>
      </c>
      <c r="J24" s="101" t="str">
        <f>IF('Rekapitulace stavby'!AN20="","",'Rekapitulace stavby'!AN20)</f>
        <v/>
      </c>
      <c r="L24" s="34"/>
    </row>
    <row r="25" spans="2:12" s="1" customFormat="1" ht="6.95" hidden="1" customHeight="1">
      <c r="B25" s="34"/>
      <c r="I25" s="113"/>
      <c r="L25" s="34"/>
    </row>
    <row r="26" spans="2:12" s="1" customFormat="1" ht="12" hidden="1" customHeight="1">
      <c r="B26" s="34"/>
      <c r="D26" s="112" t="s">
        <v>33</v>
      </c>
      <c r="I26" s="113"/>
      <c r="L26" s="34"/>
    </row>
    <row r="27" spans="2:12" s="7" customFormat="1" ht="16.5" hidden="1" customHeight="1">
      <c r="B27" s="116"/>
      <c r="E27" s="277" t="s">
        <v>1</v>
      </c>
      <c r="F27" s="277"/>
      <c r="G27" s="277"/>
      <c r="H27" s="277"/>
      <c r="I27" s="117"/>
      <c r="L27" s="116"/>
    </row>
    <row r="28" spans="2:12" s="1" customFormat="1" ht="6.95" hidden="1" customHeight="1">
      <c r="B28" s="34"/>
      <c r="I28" s="113"/>
      <c r="L28" s="34"/>
    </row>
    <row r="29" spans="2:12" s="1" customFormat="1" ht="6.95" hidden="1" customHeight="1">
      <c r="B29" s="34"/>
      <c r="D29" s="58"/>
      <c r="E29" s="58"/>
      <c r="F29" s="58"/>
      <c r="G29" s="58"/>
      <c r="H29" s="58"/>
      <c r="I29" s="118"/>
      <c r="J29" s="58"/>
      <c r="K29" s="58"/>
      <c r="L29" s="34"/>
    </row>
    <row r="30" spans="2:12" s="1" customFormat="1" ht="25.35" hidden="1" customHeight="1">
      <c r="B30" s="34"/>
      <c r="D30" s="119" t="s">
        <v>34</v>
      </c>
      <c r="I30" s="113"/>
      <c r="J30" s="120">
        <f>ROUND(J116, 2)</f>
        <v>0</v>
      </c>
      <c r="L30" s="34"/>
    </row>
    <row r="31" spans="2:12" s="1" customFormat="1" ht="6.95" hidden="1" customHeight="1">
      <c r="B31" s="34"/>
      <c r="D31" s="58"/>
      <c r="E31" s="58"/>
      <c r="F31" s="58"/>
      <c r="G31" s="58"/>
      <c r="H31" s="58"/>
      <c r="I31" s="118"/>
      <c r="J31" s="58"/>
      <c r="K31" s="58"/>
      <c r="L31" s="34"/>
    </row>
    <row r="32" spans="2:12" s="1" customFormat="1" ht="14.45" hidden="1" customHeight="1">
      <c r="B32" s="34"/>
      <c r="F32" s="121" t="s">
        <v>36</v>
      </c>
      <c r="I32" s="122" t="s">
        <v>35</v>
      </c>
      <c r="J32" s="121" t="s">
        <v>37</v>
      </c>
      <c r="L32" s="34"/>
    </row>
    <row r="33" spans="2:12" s="1" customFormat="1" ht="14.45" hidden="1" customHeight="1">
      <c r="B33" s="34"/>
      <c r="D33" s="123" t="s">
        <v>38</v>
      </c>
      <c r="E33" s="112" t="s">
        <v>39</v>
      </c>
      <c r="F33" s="124">
        <f>ROUND((SUM(BE116:BE157)),  2)</f>
        <v>0</v>
      </c>
      <c r="I33" s="125">
        <v>0.21</v>
      </c>
      <c r="J33" s="124">
        <f>ROUND(((SUM(BE116:BE157))*I33),  2)</f>
        <v>0</v>
      </c>
      <c r="L33" s="34"/>
    </row>
    <row r="34" spans="2:12" s="1" customFormat="1" ht="14.45" hidden="1" customHeight="1">
      <c r="B34" s="34"/>
      <c r="E34" s="112" t="s">
        <v>40</v>
      </c>
      <c r="F34" s="124">
        <f>ROUND((SUM(BF116:BF157)),  2)</f>
        <v>0</v>
      </c>
      <c r="I34" s="125">
        <v>0.15</v>
      </c>
      <c r="J34" s="124">
        <f>ROUND(((SUM(BF116:BF157))*I34),  2)</f>
        <v>0</v>
      </c>
      <c r="L34" s="34"/>
    </row>
    <row r="35" spans="2:12" s="1" customFormat="1" ht="14.45" hidden="1" customHeight="1">
      <c r="B35" s="34"/>
      <c r="E35" s="112" t="s">
        <v>41</v>
      </c>
      <c r="F35" s="124">
        <f>ROUND((SUM(BG116:BG157)),  2)</f>
        <v>0</v>
      </c>
      <c r="I35" s="125">
        <v>0.21</v>
      </c>
      <c r="J35" s="124">
        <f>0</f>
        <v>0</v>
      </c>
      <c r="L35" s="34"/>
    </row>
    <row r="36" spans="2:12" s="1" customFormat="1" ht="14.45" hidden="1" customHeight="1">
      <c r="B36" s="34"/>
      <c r="E36" s="112" t="s">
        <v>42</v>
      </c>
      <c r="F36" s="124">
        <f>ROUND((SUM(BH116:BH157)),  2)</f>
        <v>0</v>
      </c>
      <c r="I36" s="125">
        <v>0.15</v>
      </c>
      <c r="J36" s="124">
        <f>0</f>
        <v>0</v>
      </c>
      <c r="L36" s="34"/>
    </row>
    <row r="37" spans="2:12" s="1" customFormat="1" ht="14.45" hidden="1" customHeight="1">
      <c r="B37" s="34"/>
      <c r="E37" s="112" t="s">
        <v>43</v>
      </c>
      <c r="F37" s="124">
        <f>ROUND((SUM(BI116:BI157)),  2)</f>
        <v>0</v>
      </c>
      <c r="I37" s="125">
        <v>0</v>
      </c>
      <c r="J37" s="124">
        <f>0</f>
        <v>0</v>
      </c>
      <c r="L37" s="34"/>
    </row>
    <row r="38" spans="2:12" s="1" customFormat="1" ht="6.95" hidden="1" customHeight="1">
      <c r="B38" s="34"/>
      <c r="I38" s="113"/>
      <c r="L38" s="34"/>
    </row>
    <row r="39" spans="2:12" s="1" customFormat="1" ht="25.35" hidden="1" customHeight="1">
      <c r="B39" s="34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31"/>
      <c r="J39" s="132">
        <f>SUM(J30:J37)</f>
        <v>0</v>
      </c>
      <c r="K39" s="133"/>
      <c r="L39" s="34"/>
    </row>
    <row r="40" spans="2:12" s="1" customFormat="1" ht="14.45" hidden="1" customHeight="1">
      <c r="B40" s="34"/>
      <c r="I40" s="113"/>
      <c r="L40" s="34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34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4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34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4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34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4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34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4"/>
    </row>
    <row r="77" spans="2:12" s="1" customFormat="1" ht="14.45" hidden="1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4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4"/>
    </row>
    <row r="82" spans="2:47" s="1" customFormat="1" ht="24.95" hidden="1" customHeight="1">
      <c r="B82" s="30"/>
      <c r="C82" s="19" t="s">
        <v>102</v>
      </c>
      <c r="D82" s="31"/>
      <c r="E82" s="31"/>
      <c r="F82" s="31"/>
      <c r="G82" s="31"/>
      <c r="H82" s="31"/>
      <c r="I82" s="113"/>
      <c r="J82" s="31"/>
      <c r="K82" s="31"/>
      <c r="L82" s="34"/>
    </row>
    <row r="83" spans="2:47" s="1" customFormat="1" ht="6.95" hidden="1" customHeight="1">
      <c r="B83" s="30"/>
      <c r="C83" s="31"/>
      <c r="D83" s="31"/>
      <c r="E83" s="31"/>
      <c r="F83" s="31"/>
      <c r="G83" s="31"/>
      <c r="H83" s="31"/>
      <c r="I83" s="113"/>
      <c r="J83" s="31"/>
      <c r="K83" s="31"/>
      <c r="L83" s="34"/>
    </row>
    <row r="84" spans="2:47" s="1" customFormat="1" ht="12" hidden="1" customHeight="1">
      <c r="B84" s="30"/>
      <c r="C84" s="25" t="s">
        <v>16</v>
      </c>
      <c r="D84" s="31"/>
      <c r="E84" s="31"/>
      <c r="F84" s="31"/>
      <c r="G84" s="31"/>
      <c r="H84" s="31"/>
      <c r="I84" s="113"/>
      <c r="J84" s="31"/>
      <c r="K84" s="31"/>
      <c r="L84" s="34"/>
    </row>
    <row r="85" spans="2:47" s="1" customFormat="1" ht="16.5" hidden="1" customHeight="1">
      <c r="B85" s="30"/>
      <c r="C85" s="31"/>
      <c r="D85" s="31"/>
      <c r="E85" s="278" t="str">
        <f>E7</f>
        <v>Oprava traťového úseku Otročín - Bečov nad Teplou</v>
      </c>
      <c r="F85" s="279"/>
      <c r="G85" s="279"/>
      <c r="H85" s="279"/>
      <c r="I85" s="113"/>
      <c r="J85" s="31"/>
      <c r="K85" s="31"/>
      <c r="L85" s="34"/>
    </row>
    <row r="86" spans="2:47" s="1" customFormat="1" ht="12" hidden="1" customHeight="1">
      <c r="B86" s="30"/>
      <c r="C86" s="25" t="s">
        <v>100</v>
      </c>
      <c r="D86" s="31"/>
      <c r="E86" s="31"/>
      <c r="F86" s="31"/>
      <c r="G86" s="31"/>
      <c r="H86" s="31"/>
      <c r="I86" s="113"/>
      <c r="J86" s="31"/>
      <c r="K86" s="31"/>
      <c r="L86" s="34"/>
    </row>
    <row r="87" spans="2:47" s="1" customFormat="1" ht="16.5" hidden="1" customHeight="1">
      <c r="B87" s="30"/>
      <c r="C87" s="31"/>
      <c r="D87" s="31"/>
      <c r="E87" s="246" t="str">
        <f>E9</f>
        <v>A.2 - Práce na ŽSp (Sborník SŽDC 2019)</v>
      </c>
      <c r="F87" s="280"/>
      <c r="G87" s="280"/>
      <c r="H87" s="280"/>
      <c r="I87" s="113"/>
      <c r="J87" s="31"/>
      <c r="K87" s="31"/>
      <c r="L87" s="34"/>
    </row>
    <row r="88" spans="2:47" s="1" customFormat="1" ht="6.95" hidden="1" customHeight="1">
      <c r="B88" s="30"/>
      <c r="C88" s="31"/>
      <c r="D88" s="31"/>
      <c r="E88" s="31"/>
      <c r="F88" s="31"/>
      <c r="G88" s="31"/>
      <c r="H88" s="31"/>
      <c r="I88" s="113"/>
      <c r="J88" s="31"/>
      <c r="K88" s="31"/>
      <c r="L88" s="34"/>
    </row>
    <row r="89" spans="2:47" s="1" customFormat="1" ht="12" hidden="1" customHeight="1">
      <c r="B89" s="30"/>
      <c r="C89" s="25" t="s">
        <v>20</v>
      </c>
      <c r="D89" s="31"/>
      <c r="E89" s="31"/>
      <c r="F89" s="23" t="str">
        <f>F12</f>
        <v>Otročín - Bečov</v>
      </c>
      <c r="G89" s="31"/>
      <c r="H89" s="31"/>
      <c r="I89" s="114" t="s">
        <v>22</v>
      </c>
      <c r="J89" s="57" t="str">
        <f>IF(J12="","",J12)</f>
        <v>24. 6. 2019</v>
      </c>
      <c r="K89" s="31"/>
      <c r="L89" s="34"/>
    </row>
    <row r="90" spans="2:47" s="1" customFormat="1" ht="6.95" hidden="1" customHeight="1">
      <c r="B90" s="30"/>
      <c r="C90" s="31"/>
      <c r="D90" s="31"/>
      <c r="E90" s="31"/>
      <c r="F90" s="31"/>
      <c r="G90" s="31"/>
      <c r="H90" s="31"/>
      <c r="I90" s="113"/>
      <c r="J90" s="31"/>
      <c r="K90" s="31"/>
      <c r="L90" s="34"/>
    </row>
    <row r="91" spans="2:47" s="1" customFormat="1" ht="15.2" hidden="1" customHeight="1">
      <c r="B91" s="30"/>
      <c r="C91" s="25" t="s">
        <v>24</v>
      </c>
      <c r="D91" s="31"/>
      <c r="E91" s="31"/>
      <c r="F91" s="23" t="str">
        <f>E15</f>
        <v xml:space="preserve"> </v>
      </c>
      <c r="G91" s="31"/>
      <c r="H91" s="31"/>
      <c r="I91" s="114" t="s">
        <v>30</v>
      </c>
      <c r="J91" s="28" t="str">
        <f>E21</f>
        <v xml:space="preserve"> </v>
      </c>
      <c r="K91" s="31"/>
      <c r="L91" s="34"/>
    </row>
    <row r="92" spans="2:47" s="1" customFormat="1" ht="15.2" hidden="1" customHeight="1">
      <c r="B92" s="30"/>
      <c r="C92" s="25" t="s">
        <v>28</v>
      </c>
      <c r="D92" s="31"/>
      <c r="E92" s="31"/>
      <c r="F92" s="23" t="str">
        <f>IF(E18="","",E18)</f>
        <v>Vyplň údaj</v>
      </c>
      <c r="G92" s="31"/>
      <c r="H92" s="31"/>
      <c r="I92" s="114" t="s">
        <v>32</v>
      </c>
      <c r="J92" s="28" t="str">
        <f>E24</f>
        <v xml:space="preserve"> </v>
      </c>
      <c r="K92" s="31"/>
      <c r="L92" s="34"/>
    </row>
    <row r="93" spans="2:47" s="1" customFormat="1" ht="10.35" hidden="1" customHeight="1">
      <c r="B93" s="30"/>
      <c r="C93" s="31"/>
      <c r="D93" s="31"/>
      <c r="E93" s="31"/>
      <c r="F93" s="31"/>
      <c r="G93" s="31"/>
      <c r="H93" s="31"/>
      <c r="I93" s="113"/>
      <c r="J93" s="31"/>
      <c r="K93" s="31"/>
      <c r="L93" s="34"/>
    </row>
    <row r="94" spans="2:47" s="1" customFormat="1" ht="29.25" hidden="1" customHeight="1">
      <c r="B94" s="30"/>
      <c r="C94" s="148" t="s">
        <v>103</v>
      </c>
      <c r="D94" s="149"/>
      <c r="E94" s="149"/>
      <c r="F94" s="149"/>
      <c r="G94" s="149"/>
      <c r="H94" s="149"/>
      <c r="I94" s="150"/>
      <c r="J94" s="151" t="s">
        <v>104</v>
      </c>
      <c r="K94" s="149"/>
      <c r="L94" s="34"/>
    </row>
    <row r="95" spans="2:47" s="1" customFormat="1" ht="10.35" hidden="1" customHeight="1">
      <c r="B95" s="30"/>
      <c r="C95" s="31"/>
      <c r="D95" s="31"/>
      <c r="E95" s="31"/>
      <c r="F95" s="31"/>
      <c r="G95" s="31"/>
      <c r="H95" s="31"/>
      <c r="I95" s="113"/>
      <c r="J95" s="31"/>
      <c r="K95" s="31"/>
      <c r="L95" s="34"/>
    </row>
    <row r="96" spans="2:47" s="1" customFormat="1" ht="22.9" hidden="1" customHeight="1">
      <c r="B96" s="30"/>
      <c r="C96" s="152" t="s">
        <v>105</v>
      </c>
      <c r="D96" s="31"/>
      <c r="E96" s="31"/>
      <c r="F96" s="31"/>
      <c r="G96" s="31"/>
      <c r="H96" s="31"/>
      <c r="I96" s="113"/>
      <c r="J96" s="75">
        <f>J116</f>
        <v>0</v>
      </c>
      <c r="K96" s="31"/>
      <c r="L96" s="34"/>
      <c r="AU96" s="13" t="s">
        <v>106</v>
      </c>
    </row>
    <row r="97" spans="2:12" s="1" customFormat="1" ht="21.75" hidden="1" customHeight="1">
      <c r="B97" s="30"/>
      <c r="C97" s="31"/>
      <c r="D97" s="31"/>
      <c r="E97" s="31"/>
      <c r="F97" s="31"/>
      <c r="G97" s="31"/>
      <c r="H97" s="31"/>
      <c r="I97" s="113"/>
      <c r="J97" s="31"/>
      <c r="K97" s="31"/>
      <c r="L97" s="34"/>
    </row>
    <row r="98" spans="2:12" s="1" customFormat="1" ht="6.95" hidden="1" customHeight="1">
      <c r="B98" s="45"/>
      <c r="C98" s="46"/>
      <c r="D98" s="46"/>
      <c r="E98" s="46"/>
      <c r="F98" s="46"/>
      <c r="G98" s="46"/>
      <c r="H98" s="46"/>
      <c r="I98" s="144"/>
      <c r="J98" s="46"/>
      <c r="K98" s="46"/>
      <c r="L98" s="34"/>
    </row>
    <row r="99" spans="2:12" ht="11.25" hidden="1"/>
    <row r="100" spans="2:12" ht="11.25" hidden="1"/>
    <row r="101" spans="2:12" ht="11.25" hidden="1"/>
    <row r="102" spans="2:12" s="1" customFormat="1" ht="6.95" customHeight="1">
      <c r="B102" s="47"/>
      <c r="C102" s="48"/>
      <c r="D102" s="48"/>
      <c r="E102" s="48"/>
      <c r="F102" s="48"/>
      <c r="G102" s="48"/>
      <c r="H102" s="48"/>
      <c r="I102" s="147"/>
      <c r="J102" s="48"/>
      <c r="K102" s="48"/>
      <c r="L102" s="34"/>
    </row>
    <row r="103" spans="2:12" s="1" customFormat="1" ht="24.95" customHeight="1">
      <c r="B103" s="30"/>
      <c r="C103" s="19" t="s">
        <v>107</v>
      </c>
      <c r="D103" s="31"/>
      <c r="E103" s="31"/>
      <c r="F103" s="31"/>
      <c r="G103" s="31"/>
      <c r="H103" s="31"/>
      <c r="I103" s="113"/>
      <c r="J103" s="31"/>
      <c r="K103" s="31"/>
      <c r="L103" s="34"/>
    </row>
    <row r="104" spans="2:12" s="1" customFormat="1" ht="6.95" customHeight="1">
      <c r="B104" s="30"/>
      <c r="C104" s="31"/>
      <c r="D104" s="31"/>
      <c r="E104" s="31"/>
      <c r="F104" s="31"/>
      <c r="G104" s="31"/>
      <c r="H104" s="31"/>
      <c r="I104" s="113"/>
      <c r="J104" s="31"/>
      <c r="K104" s="31"/>
      <c r="L104" s="34"/>
    </row>
    <row r="105" spans="2:12" s="1" customFormat="1" ht="12" customHeight="1">
      <c r="B105" s="30"/>
      <c r="C105" s="25" t="s">
        <v>16</v>
      </c>
      <c r="D105" s="31"/>
      <c r="E105" s="31"/>
      <c r="F105" s="31"/>
      <c r="G105" s="31"/>
      <c r="H105" s="31"/>
      <c r="I105" s="113"/>
      <c r="J105" s="31"/>
      <c r="K105" s="31"/>
      <c r="L105" s="34"/>
    </row>
    <row r="106" spans="2:12" s="1" customFormat="1" ht="16.5" customHeight="1">
      <c r="B106" s="30"/>
      <c r="C106" s="31"/>
      <c r="D106" s="31"/>
      <c r="E106" s="278" t="str">
        <f>E7</f>
        <v>Oprava traťového úseku Otročín - Bečov nad Teplou</v>
      </c>
      <c r="F106" s="279"/>
      <c r="G106" s="279"/>
      <c r="H106" s="279"/>
      <c r="I106" s="113"/>
      <c r="J106" s="31"/>
      <c r="K106" s="31"/>
      <c r="L106" s="34"/>
    </row>
    <row r="107" spans="2:12" s="1" customFormat="1" ht="12" customHeight="1">
      <c r="B107" s="30"/>
      <c r="C107" s="25" t="s">
        <v>100</v>
      </c>
      <c r="D107" s="31"/>
      <c r="E107" s="31"/>
      <c r="F107" s="31"/>
      <c r="G107" s="31"/>
      <c r="H107" s="31"/>
      <c r="I107" s="113"/>
      <c r="J107" s="31"/>
      <c r="K107" s="31"/>
      <c r="L107" s="34"/>
    </row>
    <row r="108" spans="2:12" s="1" customFormat="1" ht="16.5" customHeight="1">
      <c r="B108" s="30"/>
      <c r="C108" s="31"/>
      <c r="D108" s="31"/>
      <c r="E108" s="246" t="str">
        <f>E9</f>
        <v>A.2 - Práce na ŽSp (Sborník SŽDC 2019)</v>
      </c>
      <c r="F108" s="280"/>
      <c r="G108" s="280"/>
      <c r="H108" s="280"/>
      <c r="I108" s="113"/>
      <c r="J108" s="31"/>
      <c r="K108" s="31"/>
      <c r="L108" s="34"/>
    </row>
    <row r="109" spans="2:12" s="1" customFormat="1" ht="6.95" customHeight="1">
      <c r="B109" s="30"/>
      <c r="C109" s="31"/>
      <c r="D109" s="31"/>
      <c r="E109" s="31"/>
      <c r="F109" s="31"/>
      <c r="G109" s="31"/>
      <c r="H109" s="31"/>
      <c r="I109" s="113"/>
      <c r="J109" s="31"/>
      <c r="K109" s="31"/>
      <c r="L109" s="34"/>
    </row>
    <row r="110" spans="2:12" s="1" customFormat="1" ht="12" customHeight="1">
      <c r="B110" s="30"/>
      <c r="C110" s="25" t="s">
        <v>20</v>
      </c>
      <c r="D110" s="31"/>
      <c r="E110" s="31"/>
      <c r="F110" s="23" t="str">
        <f>F12</f>
        <v>Otročín - Bečov</v>
      </c>
      <c r="G110" s="31"/>
      <c r="H110" s="31"/>
      <c r="I110" s="114" t="s">
        <v>22</v>
      </c>
      <c r="J110" s="57" t="str">
        <f>IF(J12="","",J12)</f>
        <v>24. 6. 2019</v>
      </c>
      <c r="K110" s="31"/>
      <c r="L110" s="34"/>
    </row>
    <row r="111" spans="2:12" s="1" customFormat="1" ht="6.95" customHeight="1">
      <c r="B111" s="30"/>
      <c r="C111" s="31"/>
      <c r="D111" s="31"/>
      <c r="E111" s="31"/>
      <c r="F111" s="31"/>
      <c r="G111" s="31"/>
      <c r="H111" s="31"/>
      <c r="I111" s="113"/>
      <c r="J111" s="31"/>
      <c r="K111" s="31"/>
      <c r="L111" s="34"/>
    </row>
    <row r="112" spans="2:12" s="1" customFormat="1" ht="15.2" customHeight="1">
      <c r="B112" s="30"/>
      <c r="C112" s="25" t="s">
        <v>24</v>
      </c>
      <c r="D112" s="31"/>
      <c r="E112" s="31"/>
      <c r="F112" s="23" t="str">
        <f>E15</f>
        <v xml:space="preserve"> </v>
      </c>
      <c r="G112" s="31"/>
      <c r="H112" s="31"/>
      <c r="I112" s="114" t="s">
        <v>30</v>
      </c>
      <c r="J112" s="28" t="str">
        <f>E21</f>
        <v xml:space="preserve"> </v>
      </c>
      <c r="K112" s="31"/>
      <c r="L112" s="34"/>
    </row>
    <row r="113" spans="2:65" s="1" customFormat="1" ht="15.2" customHeight="1">
      <c r="B113" s="30"/>
      <c r="C113" s="25" t="s">
        <v>28</v>
      </c>
      <c r="D113" s="31"/>
      <c r="E113" s="31"/>
      <c r="F113" s="23" t="str">
        <f>IF(E18="","",E18)</f>
        <v>Vyplň údaj</v>
      </c>
      <c r="G113" s="31"/>
      <c r="H113" s="31"/>
      <c r="I113" s="114" t="s">
        <v>32</v>
      </c>
      <c r="J113" s="28" t="str">
        <f>E24</f>
        <v xml:space="preserve"> </v>
      </c>
      <c r="K113" s="31"/>
      <c r="L113" s="34"/>
    </row>
    <row r="114" spans="2:65" s="1" customFormat="1" ht="10.35" customHeight="1">
      <c r="B114" s="30"/>
      <c r="C114" s="31"/>
      <c r="D114" s="31"/>
      <c r="E114" s="31"/>
      <c r="F114" s="31"/>
      <c r="G114" s="31"/>
      <c r="H114" s="31"/>
      <c r="I114" s="113"/>
      <c r="J114" s="31"/>
      <c r="K114" s="31"/>
      <c r="L114" s="34"/>
    </row>
    <row r="115" spans="2:65" s="8" customFormat="1" ht="29.25" customHeight="1">
      <c r="B115" s="153"/>
      <c r="C115" s="154" t="s">
        <v>108</v>
      </c>
      <c r="D115" s="155" t="s">
        <v>59</v>
      </c>
      <c r="E115" s="155" t="s">
        <v>55</v>
      </c>
      <c r="F115" s="155" t="s">
        <v>56</v>
      </c>
      <c r="G115" s="155" t="s">
        <v>109</v>
      </c>
      <c r="H115" s="155" t="s">
        <v>110</v>
      </c>
      <c r="I115" s="156" t="s">
        <v>111</v>
      </c>
      <c r="J115" s="155" t="s">
        <v>104</v>
      </c>
      <c r="K115" s="157" t="s">
        <v>112</v>
      </c>
      <c r="L115" s="158"/>
      <c r="M115" s="66" t="s">
        <v>1</v>
      </c>
      <c r="N115" s="67" t="s">
        <v>38</v>
      </c>
      <c r="O115" s="67" t="s">
        <v>113</v>
      </c>
      <c r="P115" s="67" t="s">
        <v>114</v>
      </c>
      <c r="Q115" s="67" t="s">
        <v>115</v>
      </c>
      <c r="R115" s="67" t="s">
        <v>116</v>
      </c>
      <c r="S115" s="67" t="s">
        <v>117</v>
      </c>
      <c r="T115" s="68" t="s">
        <v>118</v>
      </c>
    </row>
    <row r="116" spans="2:65" s="1" customFormat="1" ht="22.9" customHeight="1">
      <c r="B116" s="30"/>
      <c r="C116" s="73" t="s">
        <v>119</v>
      </c>
      <c r="D116" s="31"/>
      <c r="E116" s="31"/>
      <c r="F116" s="31"/>
      <c r="G116" s="31"/>
      <c r="H116" s="31"/>
      <c r="I116" s="113"/>
      <c r="J116" s="159">
        <f>BK116</f>
        <v>0</v>
      </c>
      <c r="K116" s="31"/>
      <c r="L116" s="34"/>
      <c r="M116" s="69"/>
      <c r="N116" s="70"/>
      <c r="O116" s="70"/>
      <c r="P116" s="160">
        <f>SUM(P117:P157)</f>
        <v>0</v>
      </c>
      <c r="Q116" s="70"/>
      <c r="R116" s="160">
        <f>SUM(R117:R157)</f>
        <v>48.228999999999999</v>
      </c>
      <c r="S116" s="70"/>
      <c r="T116" s="161">
        <f>SUM(T117:T157)</f>
        <v>0</v>
      </c>
      <c r="AT116" s="13" t="s">
        <v>73</v>
      </c>
      <c r="AU116" s="13" t="s">
        <v>106</v>
      </c>
      <c r="BK116" s="162">
        <f>SUM(BK117:BK157)</f>
        <v>0</v>
      </c>
    </row>
    <row r="117" spans="2:65" s="1" customFormat="1" ht="24" customHeight="1">
      <c r="B117" s="30"/>
      <c r="C117" s="163" t="s">
        <v>81</v>
      </c>
      <c r="D117" s="163" t="s">
        <v>120</v>
      </c>
      <c r="E117" s="164" t="s">
        <v>332</v>
      </c>
      <c r="F117" s="165" t="s">
        <v>333</v>
      </c>
      <c r="G117" s="166" t="s">
        <v>139</v>
      </c>
      <c r="H117" s="167">
        <v>2</v>
      </c>
      <c r="I117" s="168"/>
      <c r="J117" s="169">
        <f>ROUND(I117*H117,2)</f>
        <v>0</v>
      </c>
      <c r="K117" s="165" t="s">
        <v>124</v>
      </c>
      <c r="L117" s="34"/>
      <c r="M117" s="170" t="s">
        <v>1</v>
      </c>
      <c r="N117" s="171" t="s">
        <v>39</v>
      </c>
      <c r="O117" s="62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AR117" s="174" t="s">
        <v>125</v>
      </c>
      <c r="AT117" s="174" t="s">
        <v>120</v>
      </c>
      <c r="AU117" s="174" t="s">
        <v>74</v>
      </c>
      <c r="AY117" s="13" t="s">
        <v>126</v>
      </c>
      <c r="BE117" s="175">
        <f>IF(N117="základní",J117,0)</f>
        <v>0</v>
      </c>
      <c r="BF117" s="175">
        <f>IF(N117="snížená",J117,0)</f>
        <v>0</v>
      </c>
      <c r="BG117" s="175">
        <f>IF(N117="zákl. přenesená",J117,0)</f>
        <v>0</v>
      </c>
      <c r="BH117" s="175">
        <f>IF(N117="sníž. přenesená",J117,0)</f>
        <v>0</v>
      </c>
      <c r="BI117" s="175">
        <f>IF(N117="nulová",J117,0)</f>
        <v>0</v>
      </c>
      <c r="BJ117" s="13" t="s">
        <v>81</v>
      </c>
      <c r="BK117" s="175">
        <f>ROUND(I117*H117,2)</f>
        <v>0</v>
      </c>
      <c r="BL117" s="13" t="s">
        <v>125</v>
      </c>
      <c r="BM117" s="174" t="s">
        <v>334</v>
      </c>
    </row>
    <row r="118" spans="2:65" s="1" customFormat="1" ht="29.25">
      <c r="B118" s="30"/>
      <c r="C118" s="31"/>
      <c r="D118" s="176" t="s">
        <v>128</v>
      </c>
      <c r="E118" s="31"/>
      <c r="F118" s="177" t="s">
        <v>335</v>
      </c>
      <c r="G118" s="31"/>
      <c r="H118" s="31"/>
      <c r="I118" s="113"/>
      <c r="J118" s="31"/>
      <c r="K118" s="31"/>
      <c r="L118" s="34"/>
      <c r="M118" s="178"/>
      <c r="N118" s="62"/>
      <c r="O118" s="62"/>
      <c r="P118" s="62"/>
      <c r="Q118" s="62"/>
      <c r="R118" s="62"/>
      <c r="S118" s="62"/>
      <c r="T118" s="63"/>
      <c r="AT118" s="13" t="s">
        <v>128</v>
      </c>
      <c r="AU118" s="13" t="s">
        <v>74</v>
      </c>
    </row>
    <row r="119" spans="2:65" s="1" customFormat="1" ht="19.5">
      <c r="B119" s="30"/>
      <c r="C119" s="31"/>
      <c r="D119" s="176" t="s">
        <v>130</v>
      </c>
      <c r="E119" s="31"/>
      <c r="F119" s="179" t="s">
        <v>336</v>
      </c>
      <c r="G119" s="31"/>
      <c r="H119" s="31"/>
      <c r="I119" s="113"/>
      <c r="J119" s="31"/>
      <c r="K119" s="31"/>
      <c r="L119" s="34"/>
      <c r="M119" s="178"/>
      <c r="N119" s="62"/>
      <c r="O119" s="62"/>
      <c r="P119" s="62"/>
      <c r="Q119" s="62"/>
      <c r="R119" s="62"/>
      <c r="S119" s="62"/>
      <c r="T119" s="63"/>
      <c r="AT119" s="13" t="s">
        <v>130</v>
      </c>
      <c r="AU119" s="13" t="s">
        <v>74</v>
      </c>
    </row>
    <row r="120" spans="2:65" s="1" customFormat="1" ht="24" customHeight="1">
      <c r="B120" s="30"/>
      <c r="C120" s="163" t="s">
        <v>83</v>
      </c>
      <c r="D120" s="163" t="s">
        <v>120</v>
      </c>
      <c r="E120" s="164" t="s">
        <v>337</v>
      </c>
      <c r="F120" s="165" t="s">
        <v>338</v>
      </c>
      <c r="G120" s="166" t="s">
        <v>181</v>
      </c>
      <c r="H120" s="167">
        <v>6</v>
      </c>
      <c r="I120" s="168"/>
      <c r="J120" s="169">
        <f>ROUND(I120*H120,2)</f>
        <v>0</v>
      </c>
      <c r="K120" s="165" t="s">
        <v>124</v>
      </c>
      <c r="L120" s="34"/>
      <c r="M120" s="170" t="s">
        <v>1</v>
      </c>
      <c r="N120" s="171" t="s">
        <v>39</v>
      </c>
      <c r="O120" s="62"/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AR120" s="174" t="s">
        <v>125</v>
      </c>
      <c r="AT120" s="174" t="s">
        <v>120</v>
      </c>
      <c r="AU120" s="174" t="s">
        <v>74</v>
      </c>
      <c r="AY120" s="13" t="s">
        <v>126</v>
      </c>
      <c r="BE120" s="175">
        <f>IF(N120="základní",J120,0)</f>
        <v>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3" t="s">
        <v>81</v>
      </c>
      <c r="BK120" s="175">
        <f>ROUND(I120*H120,2)</f>
        <v>0</v>
      </c>
      <c r="BL120" s="13" t="s">
        <v>125</v>
      </c>
      <c r="BM120" s="174" t="s">
        <v>339</v>
      </c>
    </row>
    <row r="121" spans="2:65" s="1" customFormat="1" ht="29.25">
      <c r="B121" s="30"/>
      <c r="C121" s="31"/>
      <c r="D121" s="176" t="s">
        <v>128</v>
      </c>
      <c r="E121" s="31"/>
      <c r="F121" s="177" t="s">
        <v>340</v>
      </c>
      <c r="G121" s="31"/>
      <c r="H121" s="31"/>
      <c r="I121" s="113"/>
      <c r="J121" s="31"/>
      <c r="K121" s="31"/>
      <c r="L121" s="34"/>
      <c r="M121" s="178"/>
      <c r="N121" s="62"/>
      <c r="O121" s="62"/>
      <c r="P121" s="62"/>
      <c r="Q121" s="62"/>
      <c r="R121" s="62"/>
      <c r="S121" s="62"/>
      <c r="T121" s="63"/>
      <c r="AT121" s="13" t="s">
        <v>128</v>
      </c>
      <c r="AU121" s="13" t="s">
        <v>74</v>
      </c>
    </row>
    <row r="122" spans="2:65" s="1" customFormat="1" ht="19.5">
      <c r="B122" s="30"/>
      <c r="C122" s="31"/>
      <c r="D122" s="176" t="s">
        <v>130</v>
      </c>
      <c r="E122" s="31"/>
      <c r="F122" s="179" t="s">
        <v>341</v>
      </c>
      <c r="G122" s="31"/>
      <c r="H122" s="31"/>
      <c r="I122" s="113"/>
      <c r="J122" s="31"/>
      <c r="K122" s="31"/>
      <c r="L122" s="34"/>
      <c r="M122" s="178"/>
      <c r="N122" s="62"/>
      <c r="O122" s="62"/>
      <c r="P122" s="62"/>
      <c r="Q122" s="62"/>
      <c r="R122" s="62"/>
      <c r="S122" s="62"/>
      <c r="T122" s="63"/>
      <c r="AT122" s="13" t="s">
        <v>130</v>
      </c>
      <c r="AU122" s="13" t="s">
        <v>74</v>
      </c>
    </row>
    <row r="123" spans="2:65" s="1" customFormat="1" ht="24" customHeight="1">
      <c r="B123" s="30"/>
      <c r="C123" s="163" t="s">
        <v>203</v>
      </c>
      <c r="D123" s="163" t="s">
        <v>120</v>
      </c>
      <c r="E123" s="164" t="s">
        <v>342</v>
      </c>
      <c r="F123" s="165" t="s">
        <v>343</v>
      </c>
      <c r="G123" s="166" t="s">
        <v>181</v>
      </c>
      <c r="H123" s="167">
        <v>6</v>
      </c>
      <c r="I123" s="168"/>
      <c r="J123" s="169">
        <f>ROUND(I123*H123,2)</f>
        <v>0</v>
      </c>
      <c r="K123" s="165" t="s">
        <v>124</v>
      </c>
      <c r="L123" s="34"/>
      <c r="M123" s="170" t="s">
        <v>1</v>
      </c>
      <c r="N123" s="171" t="s">
        <v>39</v>
      </c>
      <c r="O123" s="62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AR123" s="174" t="s">
        <v>125</v>
      </c>
      <c r="AT123" s="174" t="s">
        <v>120</v>
      </c>
      <c r="AU123" s="174" t="s">
        <v>74</v>
      </c>
      <c r="AY123" s="13" t="s">
        <v>126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3" t="s">
        <v>81</v>
      </c>
      <c r="BK123" s="175">
        <f>ROUND(I123*H123,2)</f>
        <v>0</v>
      </c>
      <c r="BL123" s="13" t="s">
        <v>125</v>
      </c>
      <c r="BM123" s="174" t="s">
        <v>344</v>
      </c>
    </row>
    <row r="124" spans="2:65" s="1" customFormat="1" ht="39">
      <c r="B124" s="30"/>
      <c r="C124" s="31"/>
      <c r="D124" s="176" t="s">
        <v>128</v>
      </c>
      <c r="E124" s="31"/>
      <c r="F124" s="177" t="s">
        <v>345</v>
      </c>
      <c r="G124" s="31"/>
      <c r="H124" s="31"/>
      <c r="I124" s="113"/>
      <c r="J124" s="31"/>
      <c r="K124" s="31"/>
      <c r="L124" s="34"/>
      <c r="M124" s="178"/>
      <c r="N124" s="62"/>
      <c r="O124" s="62"/>
      <c r="P124" s="62"/>
      <c r="Q124" s="62"/>
      <c r="R124" s="62"/>
      <c r="S124" s="62"/>
      <c r="T124" s="63"/>
      <c r="AT124" s="13" t="s">
        <v>128</v>
      </c>
      <c r="AU124" s="13" t="s">
        <v>74</v>
      </c>
    </row>
    <row r="125" spans="2:65" s="1" customFormat="1" ht="24" customHeight="1">
      <c r="B125" s="30"/>
      <c r="C125" s="163" t="s">
        <v>217</v>
      </c>
      <c r="D125" s="163" t="s">
        <v>120</v>
      </c>
      <c r="E125" s="164" t="s">
        <v>346</v>
      </c>
      <c r="F125" s="165" t="s">
        <v>347</v>
      </c>
      <c r="G125" s="166" t="s">
        <v>139</v>
      </c>
      <c r="H125" s="167">
        <v>2</v>
      </c>
      <c r="I125" s="168"/>
      <c r="J125" s="169">
        <f>ROUND(I125*H125,2)</f>
        <v>0</v>
      </c>
      <c r="K125" s="165" t="s">
        <v>124</v>
      </c>
      <c r="L125" s="34"/>
      <c r="M125" s="170" t="s">
        <v>1</v>
      </c>
      <c r="N125" s="171" t="s">
        <v>39</v>
      </c>
      <c r="O125" s="62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AR125" s="174" t="s">
        <v>125</v>
      </c>
      <c r="AT125" s="174" t="s">
        <v>120</v>
      </c>
      <c r="AU125" s="174" t="s">
        <v>74</v>
      </c>
      <c r="AY125" s="13" t="s">
        <v>126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3" t="s">
        <v>81</v>
      </c>
      <c r="BK125" s="175">
        <f>ROUND(I125*H125,2)</f>
        <v>0</v>
      </c>
      <c r="BL125" s="13" t="s">
        <v>125</v>
      </c>
      <c r="BM125" s="174" t="s">
        <v>348</v>
      </c>
    </row>
    <row r="126" spans="2:65" s="1" customFormat="1" ht="29.25">
      <c r="B126" s="30"/>
      <c r="C126" s="31"/>
      <c r="D126" s="176" t="s">
        <v>128</v>
      </c>
      <c r="E126" s="31"/>
      <c r="F126" s="177" t="s">
        <v>349</v>
      </c>
      <c r="G126" s="31"/>
      <c r="H126" s="31"/>
      <c r="I126" s="113"/>
      <c r="J126" s="31"/>
      <c r="K126" s="31"/>
      <c r="L126" s="34"/>
      <c r="M126" s="178"/>
      <c r="N126" s="62"/>
      <c r="O126" s="62"/>
      <c r="P126" s="62"/>
      <c r="Q126" s="62"/>
      <c r="R126" s="62"/>
      <c r="S126" s="62"/>
      <c r="T126" s="63"/>
      <c r="AT126" s="13" t="s">
        <v>128</v>
      </c>
      <c r="AU126" s="13" t="s">
        <v>74</v>
      </c>
    </row>
    <row r="127" spans="2:65" s="1" customFormat="1" ht="24" customHeight="1">
      <c r="B127" s="30"/>
      <c r="C127" s="163" t="s">
        <v>185</v>
      </c>
      <c r="D127" s="163" t="s">
        <v>120</v>
      </c>
      <c r="E127" s="164" t="s">
        <v>350</v>
      </c>
      <c r="F127" s="165" t="s">
        <v>351</v>
      </c>
      <c r="G127" s="166" t="s">
        <v>220</v>
      </c>
      <c r="H127" s="167">
        <v>26.55</v>
      </c>
      <c r="I127" s="168"/>
      <c r="J127" s="169">
        <f>ROUND(I127*H127,2)</f>
        <v>0</v>
      </c>
      <c r="K127" s="165" t="s">
        <v>124</v>
      </c>
      <c r="L127" s="34"/>
      <c r="M127" s="170" t="s">
        <v>1</v>
      </c>
      <c r="N127" s="171" t="s">
        <v>39</v>
      </c>
      <c r="O127" s="62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AR127" s="174" t="s">
        <v>125</v>
      </c>
      <c r="AT127" s="174" t="s">
        <v>120</v>
      </c>
      <c r="AU127" s="174" t="s">
        <v>74</v>
      </c>
      <c r="AY127" s="13" t="s">
        <v>126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3" t="s">
        <v>81</v>
      </c>
      <c r="BK127" s="175">
        <f>ROUND(I127*H127,2)</f>
        <v>0</v>
      </c>
      <c r="BL127" s="13" t="s">
        <v>125</v>
      </c>
      <c r="BM127" s="174" t="s">
        <v>352</v>
      </c>
    </row>
    <row r="128" spans="2:65" s="1" customFormat="1" ht="39">
      <c r="B128" s="30"/>
      <c r="C128" s="31"/>
      <c r="D128" s="176" t="s">
        <v>128</v>
      </c>
      <c r="E128" s="31"/>
      <c r="F128" s="177" t="s">
        <v>353</v>
      </c>
      <c r="G128" s="31"/>
      <c r="H128" s="31"/>
      <c r="I128" s="113"/>
      <c r="J128" s="31"/>
      <c r="K128" s="31"/>
      <c r="L128" s="34"/>
      <c r="M128" s="178"/>
      <c r="N128" s="62"/>
      <c r="O128" s="62"/>
      <c r="P128" s="62"/>
      <c r="Q128" s="62"/>
      <c r="R128" s="62"/>
      <c r="S128" s="62"/>
      <c r="T128" s="63"/>
      <c r="AT128" s="13" t="s">
        <v>128</v>
      </c>
      <c r="AU128" s="13" t="s">
        <v>74</v>
      </c>
    </row>
    <row r="129" spans="2:65" s="10" customFormat="1" ht="11.25">
      <c r="B129" s="190"/>
      <c r="C129" s="191"/>
      <c r="D129" s="176" t="s">
        <v>163</v>
      </c>
      <c r="E129" s="192" t="s">
        <v>1</v>
      </c>
      <c r="F129" s="193" t="s">
        <v>354</v>
      </c>
      <c r="G129" s="191"/>
      <c r="H129" s="194">
        <v>9.75</v>
      </c>
      <c r="I129" s="195"/>
      <c r="J129" s="191"/>
      <c r="K129" s="191"/>
      <c r="L129" s="196"/>
      <c r="M129" s="197"/>
      <c r="N129" s="198"/>
      <c r="O129" s="198"/>
      <c r="P129" s="198"/>
      <c r="Q129" s="198"/>
      <c r="R129" s="198"/>
      <c r="S129" s="198"/>
      <c r="T129" s="199"/>
      <c r="AT129" s="200" t="s">
        <v>163</v>
      </c>
      <c r="AU129" s="200" t="s">
        <v>74</v>
      </c>
      <c r="AV129" s="10" t="s">
        <v>83</v>
      </c>
      <c r="AW129" s="10" t="s">
        <v>31</v>
      </c>
      <c r="AX129" s="10" t="s">
        <v>74</v>
      </c>
      <c r="AY129" s="200" t="s">
        <v>126</v>
      </c>
    </row>
    <row r="130" spans="2:65" s="10" customFormat="1" ht="22.5">
      <c r="B130" s="190"/>
      <c r="C130" s="191"/>
      <c r="D130" s="176" t="s">
        <v>163</v>
      </c>
      <c r="E130" s="192" t="s">
        <v>1</v>
      </c>
      <c r="F130" s="193" t="s">
        <v>355</v>
      </c>
      <c r="G130" s="191"/>
      <c r="H130" s="194">
        <v>0.6</v>
      </c>
      <c r="I130" s="195"/>
      <c r="J130" s="191"/>
      <c r="K130" s="191"/>
      <c r="L130" s="196"/>
      <c r="M130" s="197"/>
      <c r="N130" s="198"/>
      <c r="O130" s="198"/>
      <c r="P130" s="198"/>
      <c r="Q130" s="198"/>
      <c r="R130" s="198"/>
      <c r="S130" s="198"/>
      <c r="T130" s="199"/>
      <c r="AT130" s="200" t="s">
        <v>163</v>
      </c>
      <c r="AU130" s="200" t="s">
        <v>74</v>
      </c>
      <c r="AV130" s="10" t="s">
        <v>83</v>
      </c>
      <c r="AW130" s="10" t="s">
        <v>31</v>
      </c>
      <c r="AX130" s="10" t="s">
        <v>74</v>
      </c>
      <c r="AY130" s="200" t="s">
        <v>126</v>
      </c>
    </row>
    <row r="131" spans="2:65" s="10" customFormat="1" ht="22.5">
      <c r="B131" s="190"/>
      <c r="C131" s="191"/>
      <c r="D131" s="176" t="s">
        <v>163</v>
      </c>
      <c r="E131" s="192" t="s">
        <v>1</v>
      </c>
      <c r="F131" s="193" t="s">
        <v>356</v>
      </c>
      <c r="G131" s="191"/>
      <c r="H131" s="194">
        <v>0.3</v>
      </c>
      <c r="I131" s="195"/>
      <c r="J131" s="191"/>
      <c r="K131" s="191"/>
      <c r="L131" s="196"/>
      <c r="M131" s="197"/>
      <c r="N131" s="198"/>
      <c r="O131" s="198"/>
      <c r="P131" s="198"/>
      <c r="Q131" s="198"/>
      <c r="R131" s="198"/>
      <c r="S131" s="198"/>
      <c r="T131" s="199"/>
      <c r="AT131" s="200" t="s">
        <v>163</v>
      </c>
      <c r="AU131" s="200" t="s">
        <v>74</v>
      </c>
      <c r="AV131" s="10" t="s">
        <v>83</v>
      </c>
      <c r="AW131" s="10" t="s">
        <v>31</v>
      </c>
      <c r="AX131" s="10" t="s">
        <v>74</v>
      </c>
      <c r="AY131" s="200" t="s">
        <v>126</v>
      </c>
    </row>
    <row r="132" spans="2:65" s="10" customFormat="1" ht="22.5">
      <c r="B132" s="190"/>
      <c r="C132" s="191"/>
      <c r="D132" s="176" t="s">
        <v>163</v>
      </c>
      <c r="E132" s="192" t="s">
        <v>1</v>
      </c>
      <c r="F132" s="193" t="s">
        <v>357</v>
      </c>
      <c r="G132" s="191"/>
      <c r="H132" s="194">
        <v>15.9</v>
      </c>
      <c r="I132" s="195"/>
      <c r="J132" s="191"/>
      <c r="K132" s="191"/>
      <c r="L132" s="196"/>
      <c r="M132" s="197"/>
      <c r="N132" s="198"/>
      <c r="O132" s="198"/>
      <c r="P132" s="198"/>
      <c r="Q132" s="198"/>
      <c r="R132" s="198"/>
      <c r="S132" s="198"/>
      <c r="T132" s="199"/>
      <c r="AT132" s="200" t="s">
        <v>163</v>
      </c>
      <c r="AU132" s="200" t="s">
        <v>74</v>
      </c>
      <c r="AV132" s="10" t="s">
        <v>83</v>
      </c>
      <c r="AW132" s="10" t="s">
        <v>31</v>
      </c>
      <c r="AX132" s="10" t="s">
        <v>74</v>
      </c>
      <c r="AY132" s="200" t="s">
        <v>126</v>
      </c>
    </row>
    <row r="133" spans="2:65" s="11" customFormat="1" ht="11.25">
      <c r="B133" s="214"/>
      <c r="C133" s="215"/>
      <c r="D133" s="176" t="s">
        <v>163</v>
      </c>
      <c r="E133" s="216" t="s">
        <v>1</v>
      </c>
      <c r="F133" s="217" t="s">
        <v>358</v>
      </c>
      <c r="G133" s="215"/>
      <c r="H133" s="218">
        <v>26.55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163</v>
      </c>
      <c r="AU133" s="224" t="s">
        <v>74</v>
      </c>
      <c r="AV133" s="11" t="s">
        <v>125</v>
      </c>
      <c r="AW133" s="11" t="s">
        <v>31</v>
      </c>
      <c r="AX133" s="11" t="s">
        <v>81</v>
      </c>
      <c r="AY133" s="224" t="s">
        <v>126</v>
      </c>
    </row>
    <row r="134" spans="2:65" s="1" customFormat="1" ht="24" customHeight="1">
      <c r="B134" s="30"/>
      <c r="C134" s="163" t="s">
        <v>191</v>
      </c>
      <c r="D134" s="163" t="s">
        <v>120</v>
      </c>
      <c r="E134" s="164" t="s">
        <v>204</v>
      </c>
      <c r="F134" s="165" t="s">
        <v>205</v>
      </c>
      <c r="G134" s="166" t="s">
        <v>206</v>
      </c>
      <c r="H134" s="167">
        <v>47.79</v>
      </c>
      <c r="I134" s="168"/>
      <c r="J134" s="169">
        <f>ROUND(I134*H134,2)</f>
        <v>0</v>
      </c>
      <c r="K134" s="165" t="s">
        <v>124</v>
      </c>
      <c r="L134" s="34"/>
      <c r="M134" s="170" t="s">
        <v>1</v>
      </c>
      <c r="N134" s="171" t="s">
        <v>39</v>
      </c>
      <c r="O134" s="62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AR134" s="174" t="s">
        <v>207</v>
      </c>
      <c r="AT134" s="174" t="s">
        <v>120</v>
      </c>
      <c r="AU134" s="174" t="s">
        <v>74</v>
      </c>
      <c r="AY134" s="13" t="s">
        <v>126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3" t="s">
        <v>81</v>
      </c>
      <c r="BK134" s="175">
        <f>ROUND(I134*H134,2)</f>
        <v>0</v>
      </c>
      <c r="BL134" s="13" t="s">
        <v>207</v>
      </c>
      <c r="BM134" s="174" t="s">
        <v>359</v>
      </c>
    </row>
    <row r="135" spans="2:65" s="1" customFormat="1" ht="58.5">
      <c r="B135" s="30"/>
      <c r="C135" s="31"/>
      <c r="D135" s="176" t="s">
        <v>128</v>
      </c>
      <c r="E135" s="31"/>
      <c r="F135" s="177" t="s">
        <v>209</v>
      </c>
      <c r="G135" s="31"/>
      <c r="H135" s="31"/>
      <c r="I135" s="113"/>
      <c r="J135" s="31"/>
      <c r="K135" s="31"/>
      <c r="L135" s="34"/>
      <c r="M135" s="178"/>
      <c r="N135" s="62"/>
      <c r="O135" s="62"/>
      <c r="P135" s="62"/>
      <c r="Q135" s="62"/>
      <c r="R135" s="62"/>
      <c r="S135" s="62"/>
      <c r="T135" s="63"/>
      <c r="AT135" s="13" t="s">
        <v>128</v>
      </c>
      <c r="AU135" s="13" t="s">
        <v>74</v>
      </c>
    </row>
    <row r="136" spans="2:65" s="10" customFormat="1" ht="11.25">
      <c r="B136" s="190"/>
      <c r="C136" s="191"/>
      <c r="D136" s="176" t="s">
        <v>163</v>
      </c>
      <c r="E136" s="192" t="s">
        <v>1</v>
      </c>
      <c r="F136" s="193" t="s">
        <v>360</v>
      </c>
      <c r="G136" s="191"/>
      <c r="H136" s="194">
        <v>17.55</v>
      </c>
      <c r="I136" s="195"/>
      <c r="J136" s="191"/>
      <c r="K136" s="191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163</v>
      </c>
      <c r="AU136" s="200" t="s">
        <v>74</v>
      </c>
      <c r="AV136" s="10" t="s">
        <v>83</v>
      </c>
      <c r="AW136" s="10" t="s">
        <v>31</v>
      </c>
      <c r="AX136" s="10" t="s">
        <v>74</v>
      </c>
      <c r="AY136" s="200" t="s">
        <v>126</v>
      </c>
    </row>
    <row r="137" spans="2:65" s="10" customFormat="1" ht="11.25">
      <c r="B137" s="190"/>
      <c r="C137" s="191"/>
      <c r="D137" s="176" t="s">
        <v>163</v>
      </c>
      <c r="E137" s="192" t="s">
        <v>1</v>
      </c>
      <c r="F137" s="193" t="s">
        <v>361</v>
      </c>
      <c r="G137" s="191"/>
      <c r="H137" s="194">
        <v>1.08</v>
      </c>
      <c r="I137" s="195"/>
      <c r="J137" s="191"/>
      <c r="K137" s="191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163</v>
      </c>
      <c r="AU137" s="200" t="s">
        <v>74</v>
      </c>
      <c r="AV137" s="10" t="s">
        <v>83</v>
      </c>
      <c r="AW137" s="10" t="s">
        <v>31</v>
      </c>
      <c r="AX137" s="10" t="s">
        <v>74</v>
      </c>
      <c r="AY137" s="200" t="s">
        <v>126</v>
      </c>
    </row>
    <row r="138" spans="2:65" s="10" customFormat="1" ht="11.25">
      <c r="B138" s="190"/>
      <c r="C138" s="191"/>
      <c r="D138" s="176" t="s">
        <v>163</v>
      </c>
      <c r="E138" s="192" t="s">
        <v>1</v>
      </c>
      <c r="F138" s="193" t="s">
        <v>362</v>
      </c>
      <c r="G138" s="191"/>
      <c r="H138" s="194">
        <v>0.54</v>
      </c>
      <c r="I138" s="195"/>
      <c r="J138" s="191"/>
      <c r="K138" s="191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163</v>
      </c>
      <c r="AU138" s="200" t="s">
        <v>74</v>
      </c>
      <c r="AV138" s="10" t="s">
        <v>83</v>
      </c>
      <c r="AW138" s="10" t="s">
        <v>31</v>
      </c>
      <c r="AX138" s="10" t="s">
        <v>74</v>
      </c>
      <c r="AY138" s="200" t="s">
        <v>126</v>
      </c>
    </row>
    <row r="139" spans="2:65" s="10" customFormat="1" ht="11.25">
      <c r="B139" s="190"/>
      <c r="C139" s="191"/>
      <c r="D139" s="176" t="s">
        <v>163</v>
      </c>
      <c r="E139" s="192" t="s">
        <v>1</v>
      </c>
      <c r="F139" s="193" t="s">
        <v>363</v>
      </c>
      <c r="G139" s="191"/>
      <c r="H139" s="194">
        <v>28.62</v>
      </c>
      <c r="I139" s="195"/>
      <c r="J139" s="191"/>
      <c r="K139" s="191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163</v>
      </c>
      <c r="AU139" s="200" t="s">
        <v>74</v>
      </c>
      <c r="AV139" s="10" t="s">
        <v>83</v>
      </c>
      <c r="AW139" s="10" t="s">
        <v>31</v>
      </c>
      <c r="AX139" s="10" t="s">
        <v>74</v>
      </c>
      <c r="AY139" s="200" t="s">
        <v>126</v>
      </c>
    </row>
    <row r="140" spans="2:65" s="11" customFormat="1" ht="11.25">
      <c r="B140" s="214"/>
      <c r="C140" s="215"/>
      <c r="D140" s="176" t="s">
        <v>163</v>
      </c>
      <c r="E140" s="216" t="s">
        <v>1</v>
      </c>
      <c r="F140" s="217" t="s">
        <v>358</v>
      </c>
      <c r="G140" s="215"/>
      <c r="H140" s="218">
        <v>47.790000000000006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163</v>
      </c>
      <c r="AU140" s="224" t="s">
        <v>74</v>
      </c>
      <c r="AV140" s="11" t="s">
        <v>125</v>
      </c>
      <c r="AW140" s="11" t="s">
        <v>31</v>
      </c>
      <c r="AX140" s="11" t="s">
        <v>81</v>
      </c>
      <c r="AY140" s="224" t="s">
        <v>126</v>
      </c>
    </row>
    <row r="141" spans="2:65" s="1" customFormat="1" ht="24" customHeight="1">
      <c r="B141" s="30"/>
      <c r="C141" s="163" t="s">
        <v>125</v>
      </c>
      <c r="D141" s="163" t="s">
        <v>120</v>
      </c>
      <c r="E141" s="164" t="s">
        <v>364</v>
      </c>
      <c r="F141" s="165" t="s">
        <v>365</v>
      </c>
      <c r="G141" s="166" t="s">
        <v>139</v>
      </c>
      <c r="H141" s="167">
        <v>71</v>
      </c>
      <c r="I141" s="168"/>
      <c r="J141" s="169">
        <f>ROUND(I141*H141,2)</f>
        <v>0</v>
      </c>
      <c r="K141" s="165" t="s">
        <v>124</v>
      </c>
      <c r="L141" s="34"/>
      <c r="M141" s="170" t="s">
        <v>1</v>
      </c>
      <c r="N141" s="171" t="s">
        <v>39</v>
      </c>
      <c r="O141" s="62"/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AR141" s="174" t="s">
        <v>125</v>
      </c>
      <c r="AT141" s="174" t="s">
        <v>120</v>
      </c>
      <c r="AU141" s="174" t="s">
        <v>74</v>
      </c>
      <c r="AY141" s="13" t="s">
        <v>126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3" t="s">
        <v>81</v>
      </c>
      <c r="BK141" s="175">
        <f>ROUND(I141*H141,2)</f>
        <v>0</v>
      </c>
      <c r="BL141" s="13" t="s">
        <v>125</v>
      </c>
      <c r="BM141" s="174" t="s">
        <v>366</v>
      </c>
    </row>
    <row r="142" spans="2:65" s="1" customFormat="1" ht="48.75">
      <c r="B142" s="30"/>
      <c r="C142" s="31"/>
      <c r="D142" s="176" t="s">
        <v>128</v>
      </c>
      <c r="E142" s="31"/>
      <c r="F142" s="177" t="s">
        <v>367</v>
      </c>
      <c r="G142" s="31"/>
      <c r="H142" s="31"/>
      <c r="I142" s="113"/>
      <c r="J142" s="31"/>
      <c r="K142" s="31"/>
      <c r="L142" s="34"/>
      <c r="M142" s="178"/>
      <c r="N142" s="62"/>
      <c r="O142" s="62"/>
      <c r="P142" s="62"/>
      <c r="Q142" s="62"/>
      <c r="R142" s="62"/>
      <c r="S142" s="62"/>
      <c r="T142" s="63"/>
      <c r="AT142" s="13" t="s">
        <v>128</v>
      </c>
      <c r="AU142" s="13" t="s">
        <v>74</v>
      </c>
    </row>
    <row r="143" spans="2:65" s="1" customFormat="1" ht="19.5">
      <c r="B143" s="30"/>
      <c r="C143" s="31"/>
      <c r="D143" s="176" t="s">
        <v>130</v>
      </c>
      <c r="E143" s="31"/>
      <c r="F143" s="179" t="s">
        <v>368</v>
      </c>
      <c r="G143" s="31"/>
      <c r="H143" s="31"/>
      <c r="I143" s="113"/>
      <c r="J143" s="31"/>
      <c r="K143" s="31"/>
      <c r="L143" s="34"/>
      <c r="M143" s="178"/>
      <c r="N143" s="62"/>
      <c r="O143" s="62"/>
      <c r="P143" s="62"/>
      <c r="Q143" s="62"/>
      <c r="R143" s="62"/>
      <c r="S143" s="62"/>
      <c r="T143" s="63"/>
      <c r="AT143" s="13" t="s">
        <v>130</v>
      </c>
      <c r="AU143" s="13" t="s">
        <v>74</v>
      </c>
    </row>
    <row r="144" spans="2:65" s="1" customFormat="1" ht="24" customHeight="1">
      <c r="B144" s="30"/>
      <c r="C144" s="163" t="s">
        <v>279</v>
      </c>
      <c r="D144" s="163" t="s">
        <v>120</v>
      </c>
      <c r="E144" s="164" t="s">
        <v>369</v>
      </c>
      <c r="F144" s="165" t="s">
        <v>370</v>
      </c>
      <c r="G144" s="166" t="s">
        <v>160</v>
      </c>
      <c r="H144" s="167">
        <v>53</v>
      </c>
      <c r="I144" s="168"/>
      <c r="J144" s="169">
        <f>ROUND(I144*H144,2)</f>
        <v>0</v>
      </c>
      <c r="K144" s="165" t="s">
        <v>124</v>
      </c>
      <c r="L144" s="34"/>
      <c r="M144" s="170" t="s">
        <v>1</v>
      </c>
      <c r="N144" s="171" t="s">
        <v>39</v>
      </c>
      <c r="O144" s="62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AR144" s="174" t="s">
        <v>125</v>
      </c>
      <c r="AT144" s="174" t="s">
        <v>120</v>
      </c>
      <c r="AU144" s="174" t="s">
        <v>74</v>
      </c>
      <c r="AY144" s="13" t="s">
        <v>126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3" t="s">
        <v>81</v>
      </c>
      <c r="BK144" s="175">
        <f>ROUND(I144*H144,2)</f>
        <v>0</v>
      </c>
      <c r="BL144" s="13" t="s">
        <v>125</v>
      </c>
      <c r="BM144" s="174" t="s">
        <v>371</v>
      </c>
    </row>
    <row r="145" spans="2:65" s="1" customFormat="1" ht="48.75">
      <c r="B145" s="30"/>
      <c r="C145" s="31"/>
      <c r="D145" s="176" t="s">
        <v>128</v>
      </c>
      <c r="E145" s="31"/>
      <c r="F145" s="177" t="s">
        <v>372</v>
      </c>
      <c r="G145" s="31"/>
      <c r="H145" s="31"/>
      <c r="I145" s="113"/>
      <c r="J145" s="31"/>
      <c r="K145" s="31"/>
      <c r="L145" s="34"/>
      <c r="M145" s="178"/>
      <c r="N145" s="62"/>
      <c r="O145" s="62"/>
      <c r="P145" s="62"/>
      <c r="Q145" s="62"/>
      <c r="R145" s="62"/>
      <c r="S145" s="62"/>
      <c r="T145" s="63"/>
      <c r="AT145" s="13" t="s">
        <v>128</v>
      </c>
      <c r="AU145" s="13" t="s">
        <v>74</v>
      </c>
    </row>
    <row r="146" spans="2:65" s="1" customFormat="1" ht="24" customHeight="1">
      <c r="B146" s="30"/>
      <c r="C146" s="163" t="s">
        <v>283</v>
      </c>
      <c r="D146" s="163" t="s">
        <v>120</v>
      </c>
      <c r="E146" s="164" t="s">
        <v>373</v>
      </c>
      <c r="F146" s="165" t="s">
        <v>374</v>
      </c>
      <c r="G146" s="166" t="s">
        <v>160</v>
      </c>
      <c r="H146" s="167">
        <v>750</v>
      </c>
      <c r="I146" s="168"/>
      <c r="J146" s="169">
        <f>ROUND(I146*H146,2)</f>
        <v>0</v>
      </c>
      <c r="K146" s="165" t="s">
        <v>124</v>
      </c>
      <c r="L146" s="34"/>
      <c r="M146" s="170" t="s">
        <v>1</v>
      </c>
      <c r="N146" s="171" t="s">
        <v>39</v>
      </c>
      <c r="O146" s="62"/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AR146" s="174" t="s">
        <v>125</v>
      </c>
      <c r="AT146" s="174" t="s">
        <v>120</v>
      </c>
      <c r="AU146" s="174" t="s">
        <v>74</v>
      </c>
      <c r="AY146" s="13" t="s">
        <v>126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3" t="s">
        <v>81</v>
      </c>
      <c r="BK146" s="175">
        <f>ROUND(I146*H146,2)</f>
        <v>0</v>
      </c>
      <c r="BL146" s="13" t="s">
        <v>125</v>
      </c>
      <c r="BM146" s="174" t="s">
        <v>375</v>
      </c>
    </row>
    <row r="147" spans="2:65" s="1" customFormat="1" ht="29.25">
      <c r="B147" s="30"/>
      <c r="C147" s="31"/>
      <c r="D147" s="176" t="s">
        <v>128</v>
      </c>
      <c r="E147" s="31"/>
      <c r="F147" s="177" t="s">
        <v>376</v>
      </c>
      <c r="G147" s="31"/>
      <c r="H147" s="31"/>
      <c r="I147" s="113"/>
      <c r="J147" s="31"/>
      <c r="K147" s="31"/>
      <c r="L147" s="34"/>
      <c r="M147" s="178"/>
      <c r="N147" s="62"/>
      <c r="O147" s="62"/>
      <c r="P147" s="62"/>
      <c r="Q147" s="62"/>
      <c r="R147" s="62"/>
      <c r="S147" s="62"/>
      <c r="T147" s="63"/>
      <c r="AT147" s="13" t="s">
        <v>128</v>
      </c>
      <c r="AU147" s="13" t="s">
        <v>74</v>
      </c>
    </row>
    <row r="148" spans="2:65" s="9" customFormat="1" ht="11.25">
      <c r="B148" s="180"/>
      <c r="C148" s="181"/>
      <c r="D148" s="176" t="s">
        <v>163</v>
      </c>
      <c r="E148" s="182" t="s">
        <v>1</v>
      </c>
      <c r="F148" s="183" t="s">
        <v>377</v>
      </c>
      <c r="G148" s="181"/>
      <c r="H148" s="182" t="s">
        <v>1</v>
      </c>
      <c r="I148" s="184"/>
      <c r="J148" s="181"/>
      <c r="K148" s="181"/>
      <c r="L148" s="185"/>
      <c r="M148" s="186"/>
      <c r="N148" s="187"/>
      <c r="O148" s="187"/>
      <c r="P148" s="187"/>
      <c r="Q148" s="187"/>
      <c r="R148" s="187"/>
      <c r="S148" s="187"/>
      <c r="T148" s="188"/>
      <c r="AT148" s="189" t="s">
        <v>163</v>
      </c>
      <c r="AU148" s="189" t="s">
        <v>74</v>
      </c>
      <c r="AV148" s="9" t="s">
        <v>81</v>
      </c>
      <c r="AW148" s="9" t="s">
        <v>31</v>
      </c>
      <c r="AX148" s="9" t="s">
        <v>74</v>
      </c>
      <c r="AY148" s="189" t="s">
        <v>126</v>
      </c>
    </row>
    <row r="149" spans="2:65" s="10" customFormat="1" ht="11.25">
      <c r="B149" s="190"/>
      <c r="C149" s="191"/>
      <c r="D149" s="176" t="s">
        <v>163</v>
      </c>
      <c r="E149" s="192" t="s">
        <v>1</v>
      </c>
      <c r="F149" s="193" t="s">
        <v>378</v>
      </c>
      <c r="G149" s="191"/>
      <c r="H149" s="194">
        <v>750</v>
      </c>
      <c r="I149" s="195"/>
      <c r="J149" s="191"/>
      <c r="K149" s="191"/>
      <c r="L149" s="196"/>
      <c r="M149" s="197"/>
      <c r="N149" s="198"/>
      <c r="O149" s="198"/>
      <c r="P149" s="198"/>
      <c r="Q149" s="198"/>
      <c r="R149" s="198"/>
      <c r="S149" s="198"/>
      <c r="T149" s="199"/>
      <c r="AT149" s="200" t="s">
        <v>163</v>
      </c>
      <c r="AU149" s="200" t="s">
        <v>74</v>
      </c>
      <c r="AV149" s="10" t="s">
        <v>83</v>
      </c>
      <c r="AW149" s="10" t="s">
        <v>31</v>
      </c>
      <c r="AX149" s="10" t="s">
        <v>81</v>
      </c>
      <c r="AY149" s="200" t="s">
        <v>126</v>
      </c>
    </row>
    <row r="150" spans="2:65" s="1" customFormat="1" ht="24" customHeight="1">
      <c r="B150" s="30"/>
      <c r="C150" s="201" t="s">
        <v>287</v>
      </c>
      <c r="D150" s="201" t="s">
        <v>264</v>
      </c>
      <c r="E150" s="202" t="s">
        <v>379</v>
      </c>
      <c r="F150" s="203" t="s">
        <v>380</v>
      </c>
      <c r="G150" s="204" t="s">
        <v>139</v>
      </c>
      <c r="H150" s="205">
        <v>71</v>
      </c>
      <c r="I150" s="206"/>
      <c r="J150" s="207">
        <f>ROUND(I150*H150,2)</f>
        <v>0</v>
      </c>
      <c r="K150" s="203" t="s">
        <v>124</v>
      </c>
      <c r="L150" s="208"/>
      <c r="M150" s="209" t="s">
        <v>1</v>
      </c>
      <c r="N150" s="210" t="s">
        <v>39</v>
      </c>
      <c r="O150" s="62"/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AR150" s="174" t="s">
        <v>207</v>
      </c>
      <c r="AT150" s="174" t="s">
        <v>264</v>
      </c>
      <c r="AU150" s="174" t="s">
        <v>74</v>
      </c>
      <c r="AY150" s="13" t="s">
        <v>126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3" t="s">
        <v>81</v>
      </c>
      <c r="BK150" s="175">
        <f>ROUND(I150*H150,2)</f>
        <v>0</v>
      </c>
      <c r="BL150" s="13" t="s">
        <v>207</v>
      </c>
      <c r="BM150" s="174" t="s">
        <v>381</v>
      </c>
    </row>
    <row r="151" spans="2:65" s="1" customFormat="1" ht="19.5">
      <c r="B151" s="30"/>
      <c r="C151" s="31"/>
      <c r="D151" s="176" t="s">
        <v>128</v>
      </c>
      <c r="E151" s="31"/>
      <c r="F151" s="177" t="s">
        <v>380</v>
      </c>
      <c r="G151" s="31"/>
      <c r="H151" s="31"/>
      <c r="I151" s="113"/>
      <c r="J151" s="31"/>
      <c r="K151" s="31"/>
      <c r="L151" s="34"/>
      <c r="M151" s="178"/>
      <c r="N151" s="62"/>
      <c r="O151" s="62"/>
      <c r="P151" s="62"/>
      <c r="Q151" s="62"/>
      <c r="R151" s="62"/>
      <c r="S151" s="62"/>
      <c r="T151" s="63"/>
      <c r="AT151" s="13" t="s">
        <v>128</v>
      </c>
      <c r="AU151" s="13" t="s">
        <v>74</v>
      </c>
    </row>
    <row r="152" spans="2:65" s="1" customFormat="1" ht="24" customHeight="1">
      <c r="B152" s="30"/>
      <c r="C152" s="201" t="s">
        <v>143</v>
      </c>
      <c r="D152" s="201" t="s">
        <v>264</v>
      </c>
      <c r="E152" s="202" t="s">
        <v>382</v>
      </c>
      <c r="F152" s="203" t="s">
        <v>383</v>
      </c>
      <c r="G152" s="204" t="s">
        <v>206</v>
      </c>
      <c r="H152" s="205">
        <v>18.053999999999998</v>
      </c>
      <c r="I152" s="206"/>
      <c r="J152" s="207">
        <f>ROUND(I152*H152,2)</f>
        <v>0</v>
      </c>
      <c r="K152" s="203" t="s">
        <v>124</v>
      </c>
      <c r="L152" s="208"/>
      <c r="M152" s="209" t="s">
        <v>1</v>
      </c>
      <c r="N152" s="210" t="s">
        <v>39</v>
      </c>
      <c r="O152" s="62"/>
      <c r="P152" s="172">
        <f>O152*H152</f>
        <v>0</v>
      </c>
      <c r="Q152" s="172">
        <v>1</v>
      </c>
      <c r="R152" s="172">
        <f>Q152*H152</f>
        <v>18.053999999999998</v>
      </c>
      <c r="S152" s="172">
        <v>0</v>
      </c>
      <c r="T152" s="173">
        <f>S152*H152</f>
        <v>0</v>
      </c>
      <c r="AR152" s="174" t="s">
        <v>207</v>
      </c>
      <c r="AT152" s="174" t="s">
        <v>264</v>
      </c>
      <c r="AU152" s="174" t="s">
        <v>74</v>
      </c>
      <c r="AY152" s="13" t="s">
        <v>126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3" t="s">
        <v>81</v>
      </c>
      <c r="BK152" s="175">
        <f>ROUND(I152*H152,2)</f>
        <v>0</v>
      </c>
      <c r="BL152" s="13" t="s">
        <v>207</v>
      </c>
      <c r="BM152" s="174" t="s">
        <v>384</v>
      </c>
    </row>
    <row r="153" spans="2:65" s="1" customFormat="1" ht="11.25">
      <c r="B153" s="30"/>
      <c r="C153" s="31"/>
      <c r="D153" s="176" t="s">
        <v>128</v>
      </c>
      <c r="E153" s="31"/>
      <c r="F153" s="177" t="s">
        <v>383</v>
      </c>
      <c r="G153" s="31"/>
      <c r="H153" s="31"/>
      <c r="I153" s="113"/>
      <c r="J153" s="31"/>
      <c r="K153" s="31"/>
      <c r="L153" s="34"/>
      <c r="M153" s="178"/>
      <c r="N153" s="62"/>
      <c r="O153" s="62"/>
      <c r="P153" s="62"/>
      <c r="Q153" s="62"/>
      <c r="R153" s="62"/>
      <c r="S153" s="62"/>
      <c r="T153" s="63"/>
      <c r="AT153" s="13" t="s">
        <v>128</v>
      </c>
      <c r="AU153" s="13" t="s">
        <v>74</v>
      </c>
    </row>
    <row r="154" spans="2:65" s="1" customFormat="1" ht="24" customHeight="1">
      <c r="B154" s="30"/>
      <c r="C154" s="201" t="s">
        <v>178</v>
      </c>
      <c r="D154" s="201" t="s">
        <v>264</v>
      </c>
      <c r="E154" s="202" t="s">
        <v>385</v>
      </c>
      <c r="F154" s="203" t="s">
        <v>386</v>
      </c>
      <c r="G154" s="204" t="s">
        <v>206</v>
      </c>
      <c r="H154" s="205">
        <v>30.175000000000001</v>
      </c>
      <c r="I154" s="206"/>
      <c r="J154" s="207">
        <f>ROUND(I154*H154,2)</f>
        <v>0</v>
      </c>
      <c r="K154" s="203" t="s">
        <v>124</v>
      </c>
      <c r="L154" s="208"/>
      <c r="M154" s="209" t="s">
        <v>1</v>
      </c>
      <c r="N154" s="210" t="s">
        <v>39</v>
      </c>
      <c r="O154" s="62"/>
      <c r="P154" s="172">
        <f>O154*H154</f>
        <v>0</v>
      </c>
      <c r="Q154" s="172">
        <v>1</v>
      </c>
      <c r="R154" s="172">
        <f>Q154*H154</f>
        <v>30.175000000000001</v>
      </c>
      <c r="S154" s="172">
        <v>0</v>
      </c>
      <c r="T154" s="173">
        <f>S154*H154</f>
        <v>0</v>
      </c>
      <c r="AR154" s="174" t="s">
        <v>207</v>
      </c>
      <c r="AT154" s="174" t="s">
        <v>264</v>
      </c>
      <c r="AU154" s="174" t="s">
        <v>74</v>
      </c>
      <c r="AY154" s="13" t="s">
        <v>126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3" t="s">
        <v>81</v>
      </c>
      <c r="BK154" s="175">
        <f>ROUND(I154*H154,2)</f>
        <v>0</v>
      </c>
      <c r="BL154" s="13" t="s">
        <v>207</v>
      </c>
      <c r="BM154" s="174" t="s">
        <v>387</v>
      </c>
    </row>
    <row r="155" spans="2:65" s="1" customFormat="1" ht="11.25">
      <c r="B155" s="30"/>
      <c r="C155" s="31"/>
      <c r="D155" s="176" t="s">
        <v>128</v>
      </c>
      <c r="E155" s="31"/>
      <c r="F155" s="177" t="s">
        <v>386</v>
      </c>
      <c r="G155" s="31"/>
      <c r="H155" s="31"/>
      <c r="I155" s="113"/>
      <c r="J155" s="31"/>
      <c r="K155" s="31"/>
      <c r="L155" s="34"/>
      <c r="M155" s="178"/>
      <c r="N155" s="62"/>
      <c r="O155" s="62"/>
      <c r="P155" s="62"/>
      <c r="Q155" s="62"/>
      <c r="R155" s="62"/>
      <c r="S155" s="62"/>
      <c r="T155" s="63"/>
      <c r="AT155" s="13" t="s">
        <v>128</v>
      </c>
      <c r="AU155" s="13" t="s">
        <v>74</v>
      </c>
    </row>
    <row r="156" spans="2:65" s="1" customFormat="1" ht="24" customHeight="1">
      <c r="B156" s="30"/>
      <c r="C156" s="201" t="s">
        <v>197</v>
      </c>
      <c r="D156" s="201" t="s">
        <v>264</v>
      </c>
      <c r="E156" s="202" t="s">
        <v>388</v>
      </c>
      <c r="F156" s="203" t="s">
        <v>389</v>
      </c>
      <c r="G156" s="204" t="s">
        <v>160</v>
      </c>
      <c r="H156" s="205">
        <v>200</v>
      </c>
      <c r="I156" s="206"/>
      <c r="J156" s="207">
        <f>ROUND(I156*H156,2)</f>
        <v>0</v>
      </c>
      <c r="K156" s="203" t="s">
        <v>124</v>
      </c>
      <c r="L156" s="208"/>
      <c r="M156" s="209" t="s">
        <v>1</v>
      </c>
      <c r="N156" s="210" t="s">
        <v>39</v>
      </c>
      <c r="O156" s="62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AR156" s="174" t="s">
        <v>207</v>
      </c>
      <c r="AT156" s="174" t="s">
        <v>264</v>
      </c>
      <c r="AU156" s="174" t="s">
        <v>74</v>
      </c>
      <c r="AY156" s="13" t="s">
        <v>126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3" t="s">
        <v>81</v>
      </c>
      <c r="BK156" s="175">
        <f>ROUND(I156*H156,2)</f>
        <v>0</v>
      </c>
      <c r="BL156" s="13" t="s">
        <v>207</v>
      </c>
      <c r="BM156" s="174" t="s">
        <v>390</v>
      </c>
    </row>
    <row r="157" spans="2:65" s="1" customFormat="1" ht="11.25">
      <c r="B157" s="30"/>
      <c r="C157" s="31"/>
      <c r="D157" s="176" t="s">
        <v>128</v>
      </c>
      <c r="E157" s="31"/>
      <c r="F157" s="177" t="s">
        <v>389</v>
      </c>
      <c r="G157" s="31"/>
      <c r="H157" s="31"/>
      <c r="I157" s="113"/>
      <c r="J157" s="31"/>
      <c r="K157" s="31"/>
      <c r="L157" s="34"/>
      <c r="M157" s="211"/>
      <c r="N157" s="212"/>
      <c r="O157" s="212"/>
      <c r="P157" s="212"/>
      <c r="Q157" s="212"/>
      <c r="R157" s="212"/>
      <c r="S157" s="212"/>
      <c r="T157" s="213"/>
      <c r="AT157" s="13" t="s">
        <v>128</v>
      </c>
      <c r="AU157" s="13" t="s">
        <v>74</v>
      </c>
    </row>
    <row r="158" spans="2:65" s="1" customFormat="1" ht="6.95" customHeight="1">
      <c r="B158" s="45"/>
      <c r="C158" s="46"/>
      <c r="D158" s="46"/>
      <c r="E158" s="46"/>
      <c r="F158" s="46"/>
      <c r="G158" s="46"/>
      <c r="H158" s="46"/>
      <c r="I158" s="144"/>
      <c r="J158" s="46"/>
      <c r="K158" s="46"/>
      <c r="L158" s="34"/>
    </row>
  </sheetData>
  <sheetProtection algorithmName="SHA-512" hashValue="EMyvZB3zhm9Zj8avowUz2nhgUXguKyvE1tNHt/GkfUpEdMsP79L3CA2ittKN7WCWTDx5LuFomBy6INZKm0p8Ag==" saltValue="L8piGtPONE/6UOaHEXDrrxCWFFKdGBmu9OU9qQtY+/44r7zGRhdC0EMDv1Mkc0freMGu/icldTmqz+uUxl/rMQ==" spinCount="100000" sheet="1" objects="1" scenarios="1" formatColumns="0" formatRows="0" autoFilter="0"/>
  <autoFilter ref="C115:K15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2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6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3" t="s">
        <v>95</v>
      </c>
    </row>
    <row r="3" spans="2:46" ht="6.95" hidden="1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6"/>
      <c r="AT3" s="13" t="s">
        <v>83</v>
      </c>
    </row>
    <row r="4" spans="2:46" ht="24.95" hidden="1" customHeight="1">
      <c r="B4" s="16"/>
      <c r="D4" s="110" t="s">
        <v>99</v>
      </c>
      <c r="L4" s="16"/>
      <c r="M4" s="111" t="s">
        <v>10</v>
      </c>
      <c r="AT4" s="13" t="s">
        <v>4</v>
      </c>
    </row>
    <row r="5" spans="2:46" ht="6.95" hidden="1" customHeight="1">
      <c r="B5" s="16"/>
      <c r="L5" s="16"/>
    </row>
    <row r="6" spans="2:46" ht="12" hidden="1" customHeight="1">
      <c r="B6" s="16"/>
      <c r="D6" s="112" t="s">
        <v>16</v>
      </c>
      <c r="L6" s="16"/>
    </row>
    <row r="7" spans="2:46" ht="16.5" hidden="1" customHeight="1">
      <c r="B7" s="16"/>
      <c r="E7" s="271" t="str">
        <f>'Rekapitulace stavby'!K6</f>
        <v>Oprava traťového úseku Otročín - Bečov nad Teplou</v>
      </c>
      <c r="F7" s="272"/>
      <c r="G7" s="272"/>
      <c r="H7" s="272"/>
      <c r="L7" s="16"/>
    </row>
    <row r="8" spans="2:46" s="1" customFormat="1" ht="12" hidden="1" customHeight="1">
      <c r="B8" s="34"/>
      <c r="D8" s="112" t="s">
        <v>100</v>
      </c>
      <c r="I8" s="113"/>
      <c r="L8" s="34"/>
    </row>
    <row r="9" spans="2:46" s="1" customFormat="1" ht="36.950000000000003" hidden="1" customHeight="1">
      <c r="B9" s="34"/>
      <c r="E9" s="273" t="s">
        <v>391</v>
      </c>
      <c r="F9" s="274"/>
      <c r="G9" s="274"/>
      <c r="H9" s="274"/>
      <c r="I9" s="113"/>
      <c r="L9" s="34"/>
    </row>
    <row r="10" spans="2:46" s="1" customFormat="1" ht="11.25" hidden="1">
      <c r="B10" s="34"/>
      <c r="I10" s="113"/>
      <c r="L10" s="34"/>
    </row>
    <row r="11" spans="2:46" s="1" customFormat="1" ht="12" hidden="1" customHeight="1">
      <c r="B11" s="34"/>
      <c r="D11" s="112" t="s">
        <v>18</v>
      </c>
      <c r="F11" s="101" t="s">
        <v>1</v>
      </c>
      <c r="I11" s="114" t="s">
        <v>19</v>
      </c>
      <c r="J11" s="101" t="s">
        <v>1</v>
      </c>
      <c r="L11" s="34"/>
    </row>
    <row r="12" spans="2:46" s="1" customFormat="1" ht="12" hidden="1" customHeight="1">
      <c r="B12" s="34"/>
      <c r="D12" s="112" t="s">
        <v>20</v>
      </c>
      <c r="F12" s="101" t="s">
        <v>21</v>
      </c>
      <c r="I12" s="114" t="s">
        <v>22</v>
      </c>
      <c r="J12" s="115" t="str">
        <f>'Rekapitulace stavby'!AN8</f>
        <v>24. 6. 2019</v>
      </c>
      <c r="L12" s="34"/>
    </row>
    <row r="13" spans="2:46" s="1" customFormat="1" ht="10.9" hidden="1" customHeight="1">
      <c r="B13" s="34"/>
      <c r="I13" s="113"/>
      <c r="L13" s="34"/>
    </row>
    <row r="14" spans="2:46" s="1" customFormat="1" ht="12" hidden="1" customHeight="1">
      <c r="B14" s="34"/>
      <c r="D14" s="112" t="s">
        <v>24</v>
      </c>
      <c r="I14" s="114" t="s">
        <v>25</v>
      </c>
      <c r="J14" s="101" t="str">
        <f>IF('Rekapitulace stavby'!AN10="","",'Rekapitulace stavby'!AN10)</f>
        <v/>
      </c>
      <c r="L14" s="34"/>
    </row>
    <row r="15" spans="2:46" s="1" customFormat="1" ht="18" hidden="1" customHeight="1">
      <c r="B15" s="34"/>
      <c r="E15" s="101" t="str">
        <f>IF('Rekapitulace stavby'!E11="","",'Rekapitulace stavby'!E11)</f>
        <v xml:space="preserve"> </v>
      </c>
      <c r="I15" s="114" t="s">
        <v>27</v>
      </c>
      <c r="J15" s="101" t="str">
        <f>IF('Rekapitulace stavby'!AN11="","",'Rekapitulace stavby'!AN11)</f>
        <v/>
      </c>
      <c r="L15" s="34"/>
    </row>
    <row r="16" spans="2:46" s="1" customFormat="1" ht="6.95" hidden="1" customHeight="1">
      <c r="B16" s="34"/>
      <c r="I16" s="113"/>
      <c r="L16" s="34"/>
    </row>
    <row r="17" spans="2:12" s="1" customFormat="1" ht="12" hidden="1" customHeight="1">
      <c r="B17" s="34"/>
      <c r="D17" s="112" t="s">
        <v>28</v>
      </c>
      <c r="I17" s="114" t="s">
        <v>25</v>
      </c>
      <c r="J17" s="26" t="str">
        <f>'Rekapitulace stavby'!AN13</f>
        <v>Vyplň údaj</v>
      </c>
      <c r="L17" s="34"/>
    </row>
    <row r="18" spans="2:12" s="1" customFormat="1" ht="18" hidden="1" customHeight="1">
      <c r="B18" s="34"/>
      <c r="E18" s="275" t="str">
        <f>'Rekapitulace stavby'!E14</f>
        <v>Vyplň údaj</v>
      </c>
      <c r="F18" s="276"/>
      <c r="G18" s="276"/>
      <c r="H18" s="276"/>
      <c r="I18" s="114" t="s">
        <v>27</v>
      </c>
      <c r="J18" s="26" t="str">
        <f>'Rekapitulace stavby'!AN14</f>
        <v>Vyplň údaj</v>
      </c>
      <c r="L18" s="34"/>
    </row>
    <row r="19" spans="2:12" s="1" customFormat="1" ht="6.95" hidden="1" customHeight="1">
      <c r="B19" s="34"/>
      <c r="I19" s="113"/>
      <c r="L19" s="34"/>
    </row>
    <row r="20" spans="2:12" s="1" customFormat="1" ht="12" hidden="1" customHeight="1">
      <c r="B20" s="34"/>
      <c r="D20" s="112" t="s">
        <v>30</v>
      </c>
      <c r="I20" s="114" t="s">
        <v>25</v>
      </c>
      <c r="J20" s="101" t="str">
        <f>IF('Rekapitulace stavby'!AN16="","",'Rekapitulace stavby'!AN16)</f>
        <v/>
      </c>
      <c r="L20" s="34"/>
    </row>
    <row r="21" spans="2:12" s="1" customFormat="1" ht="18" hidden="1" customHeight="1">
      <c r="B21" s="34"/>
      <c r="E21" s="101" t="str">
        <f>IF('Rekapitulace stavby'!E17="","",'Rekapitulace stavby'!E17)</f>
        <v xml:space="preserve"> </v>
      </c>
      <c r="I21" s="114" t="s">
        <v>27</v>
      </c>
      <c r="J21" s="101" t="str">
        <f>IF('Rekapitulace stavby'!AN17="","",'Rekapitulace stavby'!AN17)</f>
        <v/>
      </c>
      <c r="L21" s="34"/>
    </row>
    <row r="22" spans="2:12" s="1" customFormat="1" ht="6.95" hidden="1" customHeight="1">
      <c r="B22" s="34"/>
      <c r="I22" s="113"/>
      <c r="L22" s="34"/>
    </row>
    <row r="23" spans="2:12" s="1" customFormat="1" ht="12" hidden="1" customHeight="1">
      <c r="B23" s="34"/>
      <c r="D23" s="112" t="s">
        <v>32</v>
      </c>
      <c r="I23" s="114" t="s">
        <v>25</v>
      </c>
      <c r="J23" s="101" t="str">
        <f>IF('Rekapitulace stavby'!AN19="","",'Rekapitulace stavby'!AN19)</f>
        <v/>
      </c>
      <c r="L23" s="34"/>
    </row>
    <row r="24" spans="2:12" s="1" customFormat="1" ht="18" hidden="1" customHeight="1">
      <c r="B24" s="34"/>
      <c r="E24" s="101" t="str">
        <f>IF('Rekapitulace stavby'!E20="","",'Rekapitulace stavby'!E20)</f>
        <v xml:space="preserve"> </v>
      </c>
      <c r="I24" s="114" t="s">
        <v>27</v>
      </c>
      <c r="J24" s="101" t="str">
        <f>IF('Rekapitulace stavby'!AN20="","",'Rekapitulace stavby'!AN20)</f>
        <v/>
      </c>
      <c r="L24" s="34"/>
    </row>
    <row r="25" spans="2:12" s="1" customFormat="1" ht="6.95" hidden="1" customHeight="1">
      <c r="B25" s="34"/>
      <c r="I25" s="113"/>
      <c r="L25" s="34"/>
    </row>
    <row r="26" spans="2:12" s="1" customFormat="1" ht="12" hidden="1" customHeight="1">
      <c r="B26" s="34"/>
      <c r="D26" s="112" t="s">
        <v>33</v>
      </c>
      <c r="I26" s="113"/>
      <c r="L26" s="34"/>
    </row>
    <row r="27" spans="2:12" s="7" customFormat="1" ht="16.5" hidden="1" customHeight="1">
      <c r="B27" s="116"/>
      <c r="E27" s="277" t="s">
        <v>1</v>
      </c>
      <c r="F27" s="277"/>
      <c r="G27" s="277"/>
      <c r="H27" s="277"/>
      <c r="I27" s="117"/>
      <c r="L27" s="116"/>
    </row>
    <row r="28" spans="2:12" s="1" customFormat="1" ht="6.95" hidden="1" customHeight="1">
      <c r="B28" s="34"/>
      <c r="I28" s="113"/>
      <c r="L28" s="34"/>
    </row>
    <row r="29" spans="2:12" s="1" customFormat="1" ht="6.95" hidden="1" customHeight="1">
      <c r="B29" s="34"/>
      <c r="D29" s="58"/>
      <c r="E29" s="58"/>
      <c r="F29" s="58"/>
      <c r="G29" s="58"/>
      <c r="H29" s="58"/>
      <c r="I29" s="118"/>
      <c r="J29" s="58"/>
      <c r="K29" s="58"/>
      <c r="L29" s="34"/>
    </row>
    <row r="30" spans="2:12" s="1" customFormat="1" ht="25.35" hidden="1" customHeight="1">
      <c r="B30" s="34"/>
      <c r="D30" s="119" t="s">
        <v>34</v>
      </c>
      <c r="I30" s="113"/>
      <c r="J30" s="120">
        <f>ROUND(J116, 2)</f>
        <v>0</v>
      </c>
      <c r="L30" s="34"/>
    </row>
    <row r="31" spans="2:12" s="1" customFormat="1" ht="6.95" hidden="1" customHeight="1">
      <c r="B31" s="34"/>
      <c r="D31" s="58"/>
      <c r="E31" s="58"/>
      <c r="F31" s="58"/>
      <c r="G31" s="58"/>
      <c r="H31" s="58"/>
      <c r="I31" s="118"/>
      <c r="J31" s="58"/>
      <c r="K31" s="58"/>
      <c r="L31" s="34"/>
    </row>
    <row r="32" spans="2:12" s="1" customFormat="1" ht="14.45" hidden="1" customHeight="1">
      <c r="B32" s="34"/>
      <c r="F32" s="121" t="s">
        <v>36</v>
      </c>
      <c r="I32" s="122" t="s">
        <v>35</v>
      </c>
      <c r="J32" s="121" t="s">
        <v>37</v>
      </c>
      <c r="L32" s="34"/>
    </row>
    <row r="33" spans="2:12" s="1" customFormat="1" ht="14.45" hidden="1" customHeight="1">
      <c r="B33" s="34"/>
      <c r="D33" s="123" t="s">
        <v>38</v>
      </c>
      <c r="E33" s="112" t="s">
        <v>39</v>
      </c>
      <c r="F33" s="124">
        <f>ROUND((SUM(BE116:BE131)),  2)</f>
        <v>0</v>
      </c>
      <c r="I33" s="125">
        <v>0.21</v>
      </c>
      <c r="J33" s="124">
        <f>ROUND(((SUM(BE116:BE131))*I33),  2)</f>
        <v>0</v>
      </c>
      <c r="L33" s="34"/>
    </row>
    <row r="34" spans="2:12" s="1" customFormat="1" ht="14.45" hidden="1" customHeight="1">
      <c r="B34" s="34"/>
      <c r="E34" s="112" t="s">
        <v>40</v>
      </c>
      <c r="F34" s="124">
        <f>ROUND((SUM(BF116:BF131)),  2)</f>
        <v>0</v>
      </c>
      <c r="I34" s="125">
        <v>0.15</v>
      </c>
      <c r="J34" s="124">
        <f>ROUND(((SUM(BF116:BF131))*I34),  2)</f>
        <v>0</v>
      </c>
      <c r="L34" s="34"/>
    </row>
    <row r="35" spans="2:12" s="1" customFormat="1" ht="14.45" hidden="1" customHeight="1">
      <c r="B35" s="34"/>
      <c r="E35" s="112" t="s">
        <v>41</v>
      </c>
      <c r="F35" s="124">
        <f>ROUND((SUM(BG116:BG131)),  2)</f>
        <v>0</v>
      </c>
      <c r="I35" s="125">
        <v>0.21</v>
      </c>
      <c r="J35" s="124">
        <f>0</f>
        <v>0</v>
      </c>
      <c r="L35" s="34"/>
    </row>
    <row r="36" spans="2:12" s="1" customFormat="1" ht="14.45" hidden="1" customHeight="1">
      <c r="B36" s="34"/>
      <c r="E36" s="112" t="s">
        <v>42</v>
      </c>
      <c r="F36" s="124">
        <f>ROUND((SUM(BH116:BH131)),  2)</f>
        <v>0</v>
      </c>
      <c r="I36" s="125">
        <v>0.15</v>
      </c>
      <c r="J36" s="124">
        <f>0</f>
        <v>0</v>
      </c>
      <c r="L36" s="34"/>
    </row>
    <row r="37" spans="2:12" s="1" customFormat="1" ht="14.45" hidden="1" customHeight="1">
      <c r="B37" s="34"/>
      <c r="E37" s="112" t="s">
        <v>43</v>
      </c>
      <c r="F37" s="124">
        <f>ROUND((SUM(BI116:BI131)),  2)</f>
        <v>0</v>
      </c>
      <c r="I37" s="125">
        <v>0</v>
      </c>
      <c r="J37" s="124">
        <f>0</f>
        <v>0</v>
      </c>
      <c r="L37" s="34"/>
    </row>
    <row r="38" spans="2:12" s="1" customFormat="1" ht="6.95" hidden="1" customHeight="1">
      <c r="B38" s="34"/>
      <c r="I38" s="113"/>
      <c r="L38" s="34"/>
    </row>
    <row r="39" spans="2:12" s="1" customFormat="1" ht="25.35" hidden="1" customHeight="1">
      <c r="B39" s="34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31"/>
      <c r="J39" s="132">
        <f>SUM(J30:J37)</f>
        <v>0</v>
      </c>
      <c r="K39" s="133"/>
      <c r="L39" s="34"/>
    </row>
    <row r="40" spans="2:12" s="1" customFormat="1" ht="14.45" hidden="1" customHeight="1">
      <c r="B40" s="34"/>
      <c r="I40" s="113"/>
      <c r="L40" s="34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34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4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34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4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34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4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34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4"/>
    </row>
    <row r="77" spans="2:12" s="1" customFormat="1" ht="14.45" hidden="1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4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4"/>
    </row>
    <row r="82" spans="2:47" s="1" customFormat="1" ht="24.95" hidden="1" customHeight="1">
      <c r="B82" s="30"/>
      <c r="C82" s="19" t="s">
        <v>102</v>
      </c>
      <c r="D82" s="31"/>
      <c r="E82" s="31"/>
      <c r="F82" s="31"/>
      <c r="G82" s="31"/>
      <c r="H82" s="31"/>
      <c r="I82" s="113"/>
      <c r="J82" s="31"/>
      <c r="K82" s="31"/>
      <c r="L82" s="34"/>
    </row>
    <row r="83" spans="2:47" s="1" customFormat="1" ht="6.95" hidden="1" customHeight="1">
      <c r="B83" s="30"/>
      <c r="C83" s="31"/>
      <c r="D83" s="31"/>
      <c r="E83" s="31"/>
      <c r="F83" s="31"/>
      <c r="G83" s="31"/>
      <c r="H83" s="31"/>
      <c r="I83" s="113"/>
      <c r="J83" s="31"/>
      <c r="K83" s="31"/>
      <c r="L83" s="34"/>
    </row>
    <row r="84" spans="2:47" s="1" customFormat="1" ht="12" hidden="1" customHeight="1">
      <c r="B84" s="30"/>
      <c r="C84" s="25" t="s">
        <v>16</v>
      </c>
      <c r="D84" s="31"/>
      <c r="E84" s="31"/>
      <c r="F84" s="31"/>
      <c r="G84" s="31"/>
      <c r="H84" s="31"/>
      <c r="I84" s="113"/>
      <c r="J84" s="31"/>
      <c r="K84" s="31"/>
      <c r="L84" s="34"/>
    </row>
    <row r="85" spans="2:47" s="1" customFormat="1" ht="16.5" hidden="1" customHeight="1">
      <c r="B85" s="30"/>
      <c r="C85" s="31"/>
      <c r="D85" s="31"/>
      <c r="E85" s="278" t="str">
        <f>E7</f>
        <v>Oprava traťového úseku Otročín - Bečov nad Teplou</v>
      </c>
      <c r="F85" s="279"/>
      <c r="G85" s="279"/>
      <c r="H85" s="279"/>
      <c r="I85" s="113"/>
      <c r="J85" s="31"/>
      <c r="K85" s="31"/>
      <c r="L85" s="34"/>
    </row>
    <row r="86" spans="2:47" s="1" customFormat="1" ht="12" hidden="1" customHeight="1">
      <c r="B86" s="30"/>
      <c r="C86" s="25" t="s">
        <v>100</v>
      </c>
      <c r="D86" s="31"/>
      <c r="E86" s="31"/>
      <c r="F86" s="31"/>
      <c r="G86" s="31"/>
      <c r="H86" s="31"/>
      <c r="I86" s="113"/>
      <c r="J86" s="31"/>
      <c r="K86" s="31"/>
      <c r="L86" s="34"/>
    </row>
    <row r="87" spans="2:47" s="1" customFormat="1" ht="16.5" hidden="1" customHeight="1">
      <c r="B87" s="30"/>
      <c r="C87" s="31"/>
      <c r="D87" s="31"/>
      <c r="E87" s="246" t="str">
        <f>E9</f>
        <v>A.3 - Přepravy</v>
      </c>
      <c r="F87" s="280"/>
      <c r="G87" s="280"/>
      <c r="H87" s="280"/>
      <c r="I87" s="113"/>
      <c r="J87" s="31"/>
      <c r="K87" s="31"/>
      <c r="L87" s="34"/>
    </row>
    <row r="88" spans="2:47" s="1" customFormat="1" ht="6.95" hidden="1" customHeight="1">
      <c r="B88" s="30"/>
      <c r="C88" s="31"/>
      <c r="D88" s="31"/>
      <c r="E88" s="31"/>
      <c r="F88" s="31"/>
      <c r="G88" s="31"/>
      <c r="H88" s="31"/>
      <c r="I88" s="113"/>
      <c r="J88" s="31"/>
      <c r="K88" s="31"/>
      <c r="L88" s="34"/>
    </row>
    <row r="89" spans="2:47" s="1" customFormat="1" ht="12" hidden="1" customHeight="1">
      <c r="B89" s="30"/>
      <c r="C89" s="25" t="s">
        <v>20</v>
      </c>
      <c r="D89" s="31"/>
      <c r="E89" s="31"/>
      <c r="F89" s="23" t="str">
        <f>F12</f>
        <v>Otročín - Bečov</v>
      </c>
      <c r="G89" s="31"/>
      <c r="H89" s="31"/>
      <c r="I89" s="114" t="s">
        <v>22</v>
      </c>
      <c r="J89" s="57" t="str">
        <f>IF(J12="","",J12)</f>
        <v>24. 6. 2019</v>
      </c>
      <c r="K89" s="31"/>
      <c r="L89" s="34"/>
    </row>
    <row r="90" spans="2:47" s="1" customFormat="1" ht="6.95" hidden="1" customHeight="1">
      <c r="B90" s="30"/>
      <c r="C90" s="31"/>
      <c r="D90" s="31"/>
      <c r="E90" s="31"/>
      <c r="F90" s="31"/>
      <c r="G90" s="31"/>
      <c r="H90" s="31"/>
      <c r="I90" s="113"/>
      <c r="J90" s="31"/>
      <c r="K90" s="31"/>
      <c r="L90" s="34"/>
    </row>
    <row r="91" spans="2:47" s="1" customFormat="1" ht="15.2" hidden="1" customHeight="1">
      <c r="B91" s="30"/>
      <c r="C91" s="25" t="s">
        <v>24</v>
      </c>
      <c r="D91" s="31"/>
      <c r="E91" s="31"/>
      <c r="F91" s="23" t="str">
        <f>E15</f>
        <v xml:space="preserve"> </v>
      </c>
      <c r="G91" s="31"/>
      <c r="H91" s="31"/>
      <c r="I91" s="114" t="s">
        <v>30</v>
      </c>
      <c r="J91" s="28" t="str">
        <f>E21</f>
        <v xml:space="preserve"> </v>
      </c>
      <c r="K91" s="31"/>
      <c r="L91" s="34"/>
    </row>
    <row r="92" spans="2:47" s="1" customFormat="1" ht="15.2" hidden="1" customHeight="1">
      <c r="B92" s="30"/>
      <c r="C92" s="25" t="s">
        <v>28</v>
      </c>
      <c r="D92" s="31"/>
      <c r="E92" s="31"/>
      <c r="F92" s="23" t="str">
        <f>IF(E18="","",E18)</f>
        <v>Vyplň údaj</v>
      </c>
      <c r="G92" s="31"/>
      <c r="H92" s="31"/>
      <c r="I92" s="114" t="s">
        <v>32</v>
      </c>
      <c r="J92" s="28" t="str">
        <f>E24</f>
        <v xml:space="preserve"> </v>
      </c>
      <c r="K92" s="31"/>
      <c r="L92" s="34"/>
    </row>
    <row r="93" spans="2:47" s="1" customFormat="1" ht="10.35" hidden="1" customHeight="1">
      <c r="B93" s="30"/>
      <c r="C93" s="31"/>
      <c r="D93" s="31"/>
      <c r="E93" s="31"/>
      <c r="F93" s="31"/>
      <c r="G93" s="31"/>
      <c r="H93" s="31"/>
      <c r="I93" s="113"/>
      <c r="J93" s="31"/>
      <c r="K93" s="31"/>
      <c r="L93" s="34"/>
    </row>
    <row r="94" spans="2:47" s="1" customFormat="1" ht="29.25" hidden="1" customHeight="1">
      <c r="B94" s="30"/>
      <c r="C94" s="148" t="s">
        <v>103</v>
      </c>
      <c r="D94" s="149"/>
      <c r="E94" s="149"/>
      <c r="F94" s="149"/>
      <c r="G94" s="149"/>
      <c r="H94" s="149"/>
      <c r="I94" s="150"/>
      <c r="J94" s="151" t="s">
        <v>104</v>
      </c>
      <c r="K94" s="149"/>
      <c r="L94" s="34"/>
    </row>
    <row r="95" spans="2:47" s="1" customFormat="1" ht="10.35" hidden="1" customHeight="1">
      <c r="B95" s="30"/>
      <c r="C95" s="31"/>
      <c r="D95" s="31"/>
      <c r="E95" s="31"/>
      <c r="F95" s="31"/>
      <c r="G95" s="31"/>
      <c r="H95" s="31"/>
      <c r="I95" s="113"/>
      <c r="J95" s="31"/>
      <c r="K95" s="31"/>
      <c r="L95" s="34"/>
    </row>
    <row r="96" spans="2:47" s="1" customFormat="1" ht="22.9" hidden="1" customHeight="1">
      <c r="B96" s="30"/>
      <c r="C96" s="152" t="s">
        <v>105</v>
      </c>
      <c r="D96" s="31"/>
      <c r="E96" s="31"/>
      <c r="F96" s="31"/>
      <c r="G96" s="31"/>
      <c r="H96" s="31"/>
      <c r="I96" s="113"/>
      <c r="J96" s="75">
        <f>J116</f>
        <v>0</v>
      </c>
      <c r="K96" s="31"/>
      <c r="L96" s="34"/>
      <c r="AU96" s="13" t="s">
        <v>106</v>
      </c>
    </row>
    <row r="97" spans="2:12" s="1" customFormat="1" ht="21.75" hidden="1" customHeight="1">
      <c r="B97" s="30"/>
      <c r="C97" s="31"/>
      <c r="D97" s="31"/>
      <c r="E97" s="31"/>
      <c r="F97" s="31"/>
      <c r="G97" s="31"/>
      <c r="H97" s="31"/>
      <c r="I97" s="113"/>
      <c r="J97" s="31"/>
      <c r="K97" s="31"/>
      <c r="L97" s="34"/>
    </row>
    <row r="98" spans="2:12" s="1" customFormat="1" ht="6.95" hidden="1" customHeight="1">
      <c r="B98" s="45"/>
      <c r="C98" s="46"/>
      <c r="D98" s="46"/>
      <c r="E98" s="46"/>
      <c r="F98" s="46"/>
      <c r="G98" s="46"/>
      <c r="H98" s="46"/>
      <c r="I98" s="144"/>
      <c r="J98" s="46"/>
      <c r="K98" s="46"/>
      <c r="L98" s="34"/>
    </row>
    <row r="99" spans="2:12" ht="11.25" hidden="1"/>
    <row r="100" spans="2:12" ht="11.25" hidden="1"/>
    <row r="101" spans="2:12" ht="11.25" hidden="1"/>
    <row r="102" spans="2:12" s="1" customFormat="1" ht="6.95" customHeight="1">
      <c r="B102" s="47"/>
      <c r="C102" s="48"/>
      <c r="D102" s="48"/>
      <c r="E102" s="48"/>
      <c r="F102" s="48"/>
      <c r="G102" s="48"/>
      <c r="H102" s="48"/>
      <c r="I102" s="147"/>
      <c r="J102" s="48"/>
      <c r="K102" s="48"/>
      <c r="L102" s="34"/>
    </row>
    <row r="103" spans="2:12" s="1" customFormat="1" ht="24.95" customHeight="1">
      <c r="B103" s="30"/>
      <c r="C103" s="19" t="s">
        <v>107</v>
      </c>
      <c r="D103" s="31"/>
      <c r="E103" s="31"/>
      <c r="F103" s="31"/>
      <c r="G103" s="31"/>
      <c r="H103" s="31"/>
      <c r="I103" s="113"/>
      <c r="J103" s="31"/>
      <c r="K103" s="31"/>
      <c r="L103" s="34"/>
    </row>
    <row r="104" spans="2:12" s="1" customFormat="1" ht="6.95" customHeight="1">
      <c r="B104" s="30"/>
      <c r="C104" s="31"/>
      <c r="D104" s="31"/>
      <c r="E104" s="31"/>
      <c r="F104" s="31"/>
      <c r="G104" s="31"/>
      <c r="H104" s="31"/>
      <c r="I104" s="113"/>
      <c r="J104" s="31"/>
      <c r="K104" s="31"/>
      <c r="L104" s="34"/>
    </row>
    <row r="105" spans="2:12" s="1" customFormat="1" ht="12" customHeight="1">
      <c r="B105" s="30"/>
      <c r="C105" s="25" t="s">
        <v>16</v>
      </c>
      <c r="D105" s="31"/>
      <c r="E105" s="31"/>
      <c r="F105" s="31"/>
      <c r="G105" s="31"/>
      <c r="H105" s="31"/>
      <c r="I105" s="113"/>
      <c r="J105" s="31"/>
      <c r="K105" s="31"/>
      <c r="L105" s="34"/>
    </row>
    <row r="106" spans="2:12" s="1" customFormat="1" ht="16.5" customHeight="1">
      <c r="B106" s="30"/>
      <c r="C106" s="31"/>
      <c r="D106" s="31"/>
      <c r="E106" s="278" t="str">
        <f>E7</f>
        <v>Oprava traťového úseku Otročín - Bečov nad Teplou</v>
      </c>
      <c r="F106" s="279"/>
      <c r="G106" s="279"/>
      <c r="H106" s="279"/>
      <c r="I106" s="113"/>
      <c r="J106" s="31"/>
      <c r="K106" s="31"/>
      <c r="L106" s="34"/>
    </row>
    <row r="107" spans="2:12" s="1" customFormat="1" ht="12" customHeight="1">
      <c r="B107" s="30"/>
      <c r="C107" s="25" t="s">
        <v>100</v>
      </c>
      <c r="D107" s="31"/>
      <c r="E107" s="31"/>
      <c r="F107" s="31"/>
      <c r="G107" s="31"/>
      <c r="H107" s="31"/>
      <c r="I107" s="113"/>
      <c r="J107" s="31"/>
      <c r="K107" s="31"/>
      <c r="L107" s="34"/>
    </row>
    <row r="108" spans="2:12" s="1" customFormat="1" ht="16.5" customHeight="1">
      <c r="B108" s="30"/>
      <c r="C108" s="31"/>
      <c r="D108" s="31"/>
      <c r="E108" s="246" t="str">
        <f>E9</f>
        <v>A.3 - Přepravy</v>
      </c>
      <c r="F108" s="280"/>
      <c r="G108" s="280"/>
      <c r="H108" s="280"/>
      <c r="I108" s="113"/>
      <c r="J108" s="31"/>
      <c r="K108" s="31"/>
      <c r="L108" s="34"/>
    </row>
    <row r="109" spans="2:12" s="1" customFormat="1" ht="6.95" customHeight="1">
      <c r="B109" s="30"/>
      <c r="C109" s="31"/>
      <c r="D109" s="31"/>
      <c r="E109" s="31"/>
      <c r="F109" s="31"/>
      <c r="G109" s="31"/>
      <c r="H109" s="31"/>
      <c r="I109" s="113"/>
      <c r="J109" s="31"/>
      <c r="K109" s="31"/>
      <c r="L109" s="34"/>
    </row>
    <row r="110" spans="2:12" s="1" customFormat="1" ht="12" customHeight="1">
      <c r="B110" s="30"/>
      <c r="C110" s="25" t="s">
        <v>20</v>
      </c>
      <c r="D110" s="31"/>
      <c r="E110" s="31"/>
      <c r="F110" s="23" t="str">
        <f>F12</f>
        <v>Otročín - Bečov</v>
      </c>
      <c r="G110" s="31"/>
      <c r="H110" s="31"/>
      <c r="I110" s="114" t="s">
        <v>22</v>
      </c>
      <c r="J110" s="57" t="str">
        <f>IF(J12="","",J12)</f>
        <v>24. 6. 2019</v>
      </c>
      <c r="K110" s="31"/>
      <c r="L110" s="34"/>
    </row>
    <row r="111" spans="2:12" s="1" customFormat="1" ht="6.95" customHeight="1">
      <c r="B111" s="30"/>
      <c r="C111" s="31"/>
      <c r="D111" s="31"/>
      <c r="E111" s="31"/>
      <c r="F111" s="31"/>
      <c r="G111" s="31"/>
      <c r="H111" s="31"/>
      <c r="I111" s="113"/>
      <c r="J111" s="31"/>
      <c r="K111" s="31"/>
      <c r="L111" s="34"/>
    </row>
    <row r="112" spans="2:12" s="1" customFormat="1" ht="15.2" customHeight="1">
      <c r="B112" s="30"/>
      <c r="C112" s="25" t="s">
        <v>24</v>
      </c>
      <c r="D112" s="31"/>
      <c r="E112" s="31"/>
      <c r="F112" s="23" t="str">
        <f>E15</f>
        <v xml:space="preserve"> </v>
      </c>
      <c r="G112" s="31"/>
      <c r="H112" s="31"/>
      <c r="I112" s="114" t="s">
        <v>30</v>
      </c>
      <c r="J112" s="28" t="str">
        <f>E21</f>
        <v xml:space="preserve"> </v>
      </c>
      <c r="K112" s="31"/>
      <c r="L112" s="34"/>
    </row>
    <row r="113" spans="2:65" s="1" customFormat="1" ht="15.2" customHeight="1">
      <c r="B113" s="30"/>
      <c r="C113" s="25" t="s">
        <v>28</v>
      </c>
      <c r="D113" s="31"/>
      <c r="E113" s="31"/>
      <c r="F113" s="23" t="str">
        <f>IF(E18="","",E18)</f>
        <v>Vyplň údaj</v>
      </c>
      <c r="G113" s="31"/>
      <c r="H113" s="31"/>
      <c r="I113" s="114" t="s">
        <v>32</v>
      </c>
      <c r="J113" s="28" t="str">
        <f>E24</f>
        <v xml:space="preserve"> </v>
      </c>
      <c r="K113" s="31"/>
      <c r="L113" s="34"/>
    </row>
    <row r="114" spans="2:65" s="1" customFormat="1" ht="10.35" customHeight="1">
      <c r="B114" s="30"/>
      <c r="C114" s="31"/>
      <c r="D114" s="31"/>
      <c r="E114" s="31"/>
      <c r="F114" s="31"/>
      <c r="G114" s="31"/>
      <c r="H114" s="31"/>
      <c r="I114" s="113"/>
      <c r="J114" s="31"/>
      <c r="K114" s="31"/>
      <c r="L114" s="34"/>
    </row>
    <row r="115" spans="2:65" s="8" customFormat="1" ht="29.25" customHeight="1">
      <c r="B115" s="153"/>
      <c r="C115" s="154" t="s">
        <v>108</v>
      </c>
      <c r="D115" s="155" t="s">
        <v>59</v>
      </c>
      <c r="E115" s="155" t="s">
        <v>55</v>
      </c>
      <c r="F115" s="155" t="s">
        <v>56</v>
      </c>
      <c r="G115" s="155" t="s">
        <v>109</v>
      </c>
      <c r="H115" s="155" t="s">
        <v>110</v>
      </c>
      <c r="I115" s="156" t="s">
        <v>111</v>
      </c>
      <c r="J115" s="155" t="s">
        <v>104</v>
      </c>
      <c r="K115" s="157" t="s">
        <v>112</v>
      </c>
      <c r="L115" s="158"/>
      <c r="M115" s="66" t="s">
        <v>1</v>
      </c>
      <c r="N115" s="67" t="s">
        <v>38</v>
      </c>
      <c r="O115" s="67" t="s">
        <v>113</v>
      </c>
      <c r="P115" s="67" t="s">
        <v>114</v>
      </c>
      <c r="Q115" s="67" t="s">
        <v>115</v>
      </c>
      <c r="R115" s="67" t="s">
        <v>116</v>
      </c>
      <c r="S115" s="67" t="s">
        <v>117</v>
      </c>
      <c r="T115" s="68" t="s">
        <v>118</v>
      </c>
    </row>
    <row r="116" spans="2:65" s="1" customFormat="1" ht="22.9" customHeight="1">
      <c r="B116" s="30"/>
      <c r="C116" s="73" t="s">
        <v>119</v>
      </c>
      <c r="D116" s="31"/>
      <c r="E116" s="31"/>
      <c r="F116" s="31"/>
      <c r="G116" s="31"/>
      <c r="H116" s="31"/>
      <c r="I116" s="113"/>
      <c r="J116" s="159">
        <f>BK116</f>
        <v>0</v>
      </c>
      <c r="K116" s="31"/>
      <c r="L116" s="34"/>
      <c r="M116" s="69"/>
      <c r="N116" s="70"/>
      <c r="O116" s="70"/>
      <c r="P116" s="160">
        <f>SUM(P117:P131)</f>
        <v>0</v>
      </c>
      <c r="Q116" s="70"/>
      <c r="R116" s="160">
        <f>SUM(R117:R131)</f>
        <v>0</v>
      </c>
      <c r="S116" s="70"/>
      <c r="T116" s="161">
        <f>SUM(T117:T131)</f>
        <v>0</v>
      </c>
      <c r="AT116" s="13" t="s">
        <v>73</v>
      </c>
      <c r="AU116" s="13" t="s">
        <v>106</v>
      </c>
      <c r="BK116" s="162">
        <f>SUM(BK117:BK131)</f>
        <v>0</v>
      </c>
    </row>
    <row r="117" spans="2:65" s="1" customFormat="1" ht="24" customHeight="1">
      <c r="B117" s="30"/>
      <c r="C117" s="163" t="s">
        <v>81</v>
      </c>
      <c r="D117" s="163" t="s">
        <v>120</v>
      </c>
      <c r="E117" s="164" t="s">
        <v>392</v>
      </c>
      <c r="F117" s="165" t="s">
        <v>393</v>
      </c>
      <c r="G117" s="166" t="s">
        <v>206</v>
      </c>
      <c r="H117" s="167">
        <v>1910.5930000000001</v>
      </c>
      <c r="I117" s="168"/>
      <c r="J117" s="169">
        <f>ROUND(I117*H117,2)</f>
        <v>0</v>
      </c>
      <c r="K117" s="165" t="s">
        <v>124</v>
      </c>
      <c r="L117" s="34"/>
      <c r="M117" s="170" t="s">
        <v>1</v>
      </c>
      <c r="N117" s="171" t="s">
        <v>39</v>
      </c>
      <c r="O117" s="62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AR117" s="174" t="s">
        <v>207</v>
      </c>
      <c r="AT117" s="174" t="s">
        <v>120</v>
      </c>
      <c r="AU117" s="174" t="s">
        <v>74</v>
      </c>
      <c r="AY117" s="13" t="s">
        <v>126</v>
      </c>
      <c r="BE117" s="175">
        <f>IF(N117="základní",J117,0)</f>
        <v>0</v>
      </c>
      <c r="BF117" s="175">
        <f>IF(N117="snížená",J117,0)</f>
        <v>0</v>
      </c>
      <c r="BG117" s="175">
        <f>IF(N117="zákl. přenesená",J117,0)</f>
        <v>0</v>
      </c>
      <c r="BH117" s="175">
        <f>IF(N117="sníž. přenesená",J117,0)</f>
        <v>0</v>
      </c>
      <c r="BI117" s="175">
        <f>IF(N117="nulová",J117,0)</f>
        <v>0</v>
      </c>
      <c r="BJ117" s="13" t="s">
        <v>81</v>
      </c>
      <c r="BK117" s="175">
        <f>ROUND(I117*H117,2)</f>
        <v>0</v>
      </c>
      <c r="BL117" s="13" t="s">
        <v>207</v>
      </c>
      <c r="BM117" s="174" t="s">
        <v>394</v>
      </c>
    </row>
    <row r="118" spans="2:65" s="1" customFormat="1" ht="117">
      <c r="B118" s="30"/>
      <c r="C118" s="31"/>
      <c r="D118" s="176" t="s">
        <v>128</v>
      </c>
      <c r="E118" s="31"/>
      <c r="F118" s="177" t="s">
        <v>395</v>
      </c>
      <c r="G118" s="31"/>
      <c r="H118" s="31"/>
      <c r="I118" s="113"/>
      <c r="J118" s="31"/>
      <c r="K118" s="31"/>
      <c r="L118" s="34"/>
      <c r="M118" s="178"/>
      <c r="N118" s="62"/>
      <c r="O118" s="62"/>
      <c r="P118" s="62"/>
      <c r="Q118" s="62"/>
      <c r="R118" s="62"/>
      <c r="S118" s="62"/>
      <c r="T118" s="63"/>
      <c r="AT118" s="13" t="s">
        <v>128</v>
      </c>
      <c r="AU118" s="13" t="s">
        <v>74</v>
      </c>
    </row>
    <row r="119" spans="2:65" s="1" customFormat="1" ht="19.5">
      <c r="B119" s="30"/>
      <c r="C119" s="31"/>
      <c r="D119" s="176" t="s">
        <v>130</v>
      </c>
      <c r="E119" s="31"/>
      <c r="F119" s="179" t="s">
        <v>396</v>
      </c>
      <c r="G119" s="31"/>
      <c r="H119" s="31"/>
      <c r="I119" s="113"/>
      <c r="J119" s="31"/>
      <c r="K119" s="31"/>
      <c r="L119" s="34"/>
      <c r="M119" s="178"/>
      <c r="N119" s="62"/>
      <c r="O119" s="62"/>
      <c r="P119" s="62"/>
      <c r="Q119" s="62"/>
      <c r="R119" s="62"/>
      <c r="S119" s="62"/>
      <c r="T119" s="63"/>
      <c r="AT119" s="13" t="s">
        <v>130</v>
      </c>
      <c r="AU119" s="13" t="s">
        <v>74</v>
      </c>
    </row>
    <row r="120" spans="2:65" s="1" customFormat="1" ht="24" customHeight="1">
      <c r="B120" s="30"/>
      <c r="C120" s="163" t="s">
        <v>83</v>
      </c>
      <c r="D120" s="163" t="s">
        <v>120</v>
      </c>
      <c r="E120" s="164" t="s">
        <v>397</v>
      </c>
      <c r="F120" s="165" t="s">
        <v>398</v>
      </c>
      <c r="G120" s="166" t="s">
        <v>206</v>
      </c>
      <c r="H120" s="167">
        <v>496.75200000000001</v>
      </c>
      <c r="I120" s="168"/>
      <c r="J120" s="169">
        <f>ROUND(I120*H120,2)</f>
        <v>0</v>
      </c>
      <c r="K120" s="165" t="s">
        <v>124</v>
      </c>
      <c r="L120" s="34"/>
      <c r="M120" s="170" t="s">
        <v>1</v>
      </c>
      <c r="N120" s="171" t="s">
        <v>39</v>
      </c>
      <c r="O120" s="62"/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AR120" s="174" t="s">
        <v>207</v>
      </c>
      <c r="AT120" s="174" t="s">
        <v>120</v>
      </c>
      <c r="AU120" s="174" t="s">
        <v>74</v>
      </c>
      <c r="AY120" s="13" t="s">
        <v>126</v>
      </c>
      <c r="BE120" s="175">
        <f>IF(N120="základní",J120,0)</f>
        <v>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3" t="s">
        <v>81</v>
      </c>
      <c r="BK120" s="175">
        <f>ROUND(I120*H120,2)</f>
        <v>0</v>
      </c>
      <c r="BL120" s="13" t="s">
        <v>207</v>
      </c>
      <c r="BM120" s="174" t="s">
        <v>399</v>
      </c>
    </row>
    <row r="121" spans="2:65" s="1" customFormat="1" ht="117">
      <c r="B121" s="30"/>
      <c r="C121" s="31"/>
      <c r="D121" s="176" t="s">
        <v>128</v>
      </c>
      <c r="E121" s="31"/>
      <c r="F121" s="177" t="s">
        <v>400</v>
      </c>
      <c r="G121" s="31"/>
      <c r="H121" s="31"/>
      <c r="I121" s="113"/>
      <c r="J121" s="31"/>
      <c r="K121" s="31"/>
      <c r="L121" s="34"/>
      <c r="M121" s="178"/>
      <c r="N121" s="62"/>
      <c r="O121" s="62"/>
      <c r="P121" s="62"/>
      <c r="Q121" s="62"/>
      <c r="R121" s="62"/>
      <c r="S121" s="62"/>
      <c r="T121" s="63"/>
      <c r="AT121" s="13" t="s">
        <v>128</v>
      </c>
      <c r="AU121" s="13" t="s">
        <v>74</v>
      </c>
    </row>
    <row r="122" spans="2:65" s="1" customFormat="1" ht="39">
      <c r="B122" s="30"/>
      <c r="C122" s="31"/>
      <c r="D122" s="176" t="s">
        <v>130</v>
      </c>
      <c r="E122" s="31"/>
      <c r="F122" s="179" t="s">
        <v>401</v>
      </c>
      <c r="G122" s="31"/>
      <c r="H122" s="31"/>
      <c r="I122" s="113"/>
      <c r="J122" s="31"/>
      <c r="K122" s="31"/>
      <c r="L122" s="34"/>
      <c r="M122" s="178"/>
      <c r="N122" s="62"/>
      <c r="O122" s="62"/>
      <c r="P122" s="62"/>
      <c r="Q122" s="62"/>
      <c r="R122" s="62"/>
      <c r="S122" s="62"/>
      <c r="T122" s="63"/>
      <c r="AT122" s="13" t="s">
        <v>130</v>
      </c>
      <c r="AU122" s="13" t="s">
        <v>74</v>
      </c>
    </row>
    <row r="123" spans="2:65" s="1" customFormat="1" ht="24" customHeight="1">
      <c r="B123" s="30"/>
      <c r="C123" s="163" t="s">
        <v>185</v>
      </c>
      <c r="D123" s="163" t="s">
        <v>120</v>
      </c>
      <c r="E123" s="164" t="s">
        <v>402</v>
      </c>
      <c r="F123" s="165" t="s">
        <v>403</v>
      </c>
      <c r="G123" s="166" t="s">
        <v>139</v>
      </c>
      <c r="H123" s="167">
        <v>3</v>
      </c>
      <c r="I123" s="168"/>
      <c r="J123" s="169">
        <f>ROUND(I123*H123,2)</f>
        <v>0</v>
      </c>
      <c r="K123" s="165" t="s">
        <v>124</v>
      </c>
      <c r="L123" s="34"/>
      <c r="M123" s="170" t="s">
        <v>1</v>
      </c>
      <c r="N123" s="171" t="s">
        <v>39</v>
      </c>
      <c r="O123" s="62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AR123" s="174" t="s">
        <v>207</v>
      </c>
      <c r="AT123" s="174" t="s">
        <v>120</v>
      </c>
      <c r="AU123" s="174" t="s">
        <v>74</v>
      </c>
      <c r="AY123" s="13" t="s">
        <v>126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3" t="s">
        <v>81</v>
      </c>
      <c r="BK123" s="175">
        <f>ROUND(I123*H123,2)</f>
        <v>0</v>
      </c>
      <c r="BL123" s="13" t="s">
        <v>207</v>
      </c>
      <c r="BM123" s="174" t="s">
        <v>404</v>
      </c>
    </row>
    <row r="124" spans="2:65" s="1" customFormat="1" ht="48.75">
      <c r="B124" s="30"/>
      <c r="C124" s="31"/>
      <c r="D124" s="176" t="s">
        <v>128</v>
      </c>
      <c r="E124" s="31"/>
      <c r="F124" s="177" t="s">
        <v>405</v>
      </c>
      <c r="G124" s="31"/>
      <c r="H124" s="31"/>
      <c r="I124" s="113"/>
      <c r="J124" s="31"/>
      <c r="K124" s="31"/>
      <c r="L124" s="34"/>
      <c r="M124" s="178"/>
      <c r="N124" s="62"/>
      <c r="O124" s="62"/>
      <c r="P124" s="62"/>
      <c r="Q124" s="62"/>
      <c r="R124" s="62"/>
      <c r="S124" s="62"/>
      <c r="T124" s="63"/>
      <c r="AT124" s="13" t="s">
        <v>128</v>
      </c>
      <c r="AU124" s="13" t="s">
        <v>74</v>
      </c>
    </row>
    <row r="125" spans="2:65" s="1" customFormat="1" ht="19.5">
      <c r="B125" s="30"/>
      <c r="C125" s="31"/>
      <c r="D125" s="176" t="s">
        <v>130</v>
      </c>
      <c r="E125" s="31"/>
      <c r="F125" s="179" t="s">
        <v>406</v>
      </c>
      <c r="G125" s="31"/>
      <c r="H125" s="31"/>
      <c r="I125" s="113"/>
      <c r="J125" s="31"/>
      <c r="K125" s="31"/>
      <c r="L125" s="34"/>
      <c r="M125" s="178"/>
      <c r="N125" s="62"/>
      <c r="O125" s="62"/>
      <c r="P125" s="62"/>
      <c r="Q125" s="62"/>
      <c r="R125" s="62"/>
      <c r="S125" s="62"/>
      <c r="T125" s="63"/>
      <c r="AT125" s="13" t="s">
        <v>130</v>
      </c>
      <c r="AU125" s="13" t="s">
        <v>74</v>
      </c>
    </row>
    <row r="126" spans="2:65" s="1" customFormat="1" ht="24" customHeight="1">
      <c r="B126" s="30"/>
      <c r="C126" s="163" t="s">
        <v>125</v>
      </c>
      <c r="D126" s="163" t="s">
        <v>120</v>
      </c>
      <c r="E126" s="164" t="s">
        <v>407</v>
      </c>
      <c r="F126" s="165" t="s">
        <v>408</v>
      </c>
      <c r="G126" s="166" t="s">
        <v>139</v>
      </c>
      <c r="H126" s="167">
        <v>1</v>
      </c>
      <c r="I126" s="168"/>
      <c r="J126" s="169">
        <f>ROUND(I126*H126,2)</f>
        <v>0</v>
      </c>
      <c r="K126" s="165" t="s">
        <v>124</v>
      </c>
      <c r="L126" s="34"/>
      <c r="M126" s="170" t="s">
        <v>1</v>
      </c>
      <c r="N126" s="171" t="s">
        <v>39</v>
      </c>
      <c r="O126" s="62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AR126" s="174" t="s">
        <v>207</v>
      </c>
      <c r="AT126" s="174" t="s">
        <v>120</v>
      </c>
      <c r="AU126" s="174" t="s">
        <v>74</v>
      </c>
      <c r="AY126" s="13" t="s">
        <v>126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3" t="s">
        <v>81</v>
      </c>
      <c r="BK126" s="175">
        <f>ROUND(I126*H126,2)</f>
        <v>0</v>
      </c>
      <c r="BL126" s="13" t="s">
        <v>207</v>
      </c>
      <c r="BM126" s="174" t="s">
        <v>409</v>
      </c>
    </row>
    <row r="127" spans="2:65" s="1" customFormat="1" ht="58.5">
      <c r="B127" s="30"/>
      <c r="C127" s="31"/>
      <c r="D127" s="176" t="s">
        <v>128</v>
      </c>
      <c r="E127" s="31"/>
      <c r="F127" s="177" t="s">
        <v>410</v>
      </c>
      <c r="G127" s="31"/>
      <c r="H127" s="31"/>
      <c r="I127" s="113"/>
      <c r="J127" s="31"/>
      <c r="K127" s="31"/>
      <c r="L127" s="34"/>
      <c r="M127" s="178"/>
      <c r="N127" s="62"/>
      <c r="O127" s="62"/>
      <c r="P127" s="62"/>
      <c r="Q127" s="62"/>
      <c r="R127" s="62"/>
      <c r="S127" s="62"/>
      <c r="T127" s="63"/>
      <c r="AT127" s="13" t="s">
        <v>128</v>
      </c>
      <c r="AU127" s="13" t="s">
        <v>74</v>
      </c>
    </row>
    <row r="128" spans="2:65" s="1" customFormat="1" ht="19.5">
      <c r="B128" s="30"/>
      <c r="C128" s="31"/>
      <c r="D128" s="176" t="s">
        <v>130</v>
      </c>
      <c r="E128" s="31"/>
      <c r="F128" s="179" t="s">
        <v>411</v>
      </c>
      <c r="G128" s="31"/>
      <c r="H128" s="31"/>
      <c r="I128" s="113"/>
      <c r="J128" s="31"/>
      <c r="K128" s="31"/>
      <c r="L128" s="34"/>
      <c r="M128" s="178"/>
      <c r="N128" s="62"/>
      <c r="O128" s="62"/>
      <c r="P128" s="62"/>
      <c r="Q128" s="62"/>
      <c r="R128" s="62"/>
      <c r="S128" s="62"/>
      <c r="T128" s="63"/>
      <c r="AT128" s="13" t="s">
        <v>130</v>
      </c>
      <c r="AU128" s="13" t="s">
        <v>74</v>
      </c>
    </row>
    <row r="129" spans="2:65" s="1" customFormat="1" ht="36" customHeight="1">
      <c r="B129" s="30"/>
      <c r="C129" s="163" t="s">
        <v>279</v>
      </c>
      <c r="D129" s="163" t="s">
        <v>120</v>
      </c>
      <c r="E129" s="164" t="s">
        <v>412</v>
      </c>
      <c r="F129" s="165" t="s">
        <v>413</v>
      </c>
      <c r="G129" s="166" t="s">
        <v>139</v>
      </c>
      <c r="H129" s="167">
        <v>1</v>
      </c>
      <c r="I129" s="168"/>
      <c r="J129" s="169">
        <f>ROUND(I129*H129,2)</f>
        <v>0</v>
      </c>
      <c r="K129" s="165" t="s">
        <v>124</v>
      </c>
      <c r="L129" s="34"/>
      <c r="M129" s="170" t="s">
        <v>1</v>
      </c>
      <c r="N129" s="171" t="s">
        <v>39</v>
      </c>
      <c r="O129" s="62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AR129" s="174" t="s">
        <v>207</v>
      </c>
      <c r="AT129" s="174" t="s">
        <v>120</v>
      </c>
      <c r="AU129" s="174" t="s">
        <v>74</v>
      </c>
      <c r="AY129" s="13" t="s">
        <v>126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3" t="s">
        <v>81</v>
      </c>
      <c r="BK129" s="175">
        <f>ROUND(I129*H129,2)</f>
        <v>0</v>
      </c>
      <c r="BL129" s="13" t="s">
        <v>207</v>
      </c>
      <c r="BM129" s="174" t="s">
        <v>414</v>
      </c>
    </row>
    <row r="130" spans="2:65" s="1" customFormat="1" ht="117">
      <c r="B130" s="30"/>
      <c r="C130" s="31"/>
      <c r="D130" s="176" t="s">
        <v>128</v>
      </c>
      <c r="E130" s="31"/>
      <c r="F130" s="177" t="s">
        <v>415</v>
      </c>
      <c r="G130" s="31"/>
      <c r="H130" s="31"/>
      <c r="I130" s="113"/>
      <c r="J130" s="31"/>
      <c r="K130" s="31"/>
      <c r="L130" s="34"/>
      <c r="M130" s="178"/>
      <c r="N130" s="62"/>
      <c r="O130" s="62"/>
      <c r="P130" s="62"/>
      <c r="Q130" s="62"/>
      <c r="R130" s="62"/>
      <c r="S130" s="62"/>
      <c r="T130" s="63"/>
      <c r="AT130" s="13" t="s">
        <v>128</v>
      </c>
      <c r="AU130" s="13" t="s">
        <v>74</v>
      </c>
    </row>
    <row r="131" spans="2:65" s="1" customFormat="1" ht="39">
      <c r="B131" s="30"/>
      <c r="C131" s="31"/>
      <c r="D131" s="176" t="s">
        <v>130</v>
      </c>
      <c r="E131" s="31"/>
      <c r="F131" s="179" t="s">
        <v>416</v>
      </c>
      <c r="G131" s="31"/>
      <c r="H131" s="31"/>
      <c r="I131" s="113"/>
      <c r="J131" s="31"/>
      <c r="K131" s="31"/>
      <c r="L131" s="34"/>
      <c r="M131" s="211"/>
      <c r="N131" s="212"/>
      <c r="O131" s="212"/>
      <c r="P131" s="212"/>
      <c r="Q131" s="212"/>
      <c r="R131" s="212"/>
      <c r="S131" s="212"/>
      <c r="T131" s="213"/>
      <c r="AT131" s="13" t="s">
        <v>130</v>
      </c>
      <c r="AU131" s="13" t="s">
        <v>74</v>
      </c>
    </row>
    <row r="132" spans="2:65" s="1" customFormat="1" ht="6.95" customHeight="1">
      <c r="B132" s="45"/>
      <c r="C132" s="46"/>
      <c r="D132" s="46"/>
      <c r="E132" s="46"/>
      <c r="F132" s="46"/>
      <c r="G132" s="46"/>
      <c r="H132" s="46"/>
      <c r="I132" s="144"/>
      <c r="J132" s="46"/>
      <c r="K132" s="46"/>
      <c r="L132" s="34"/>
    </row>
  </sheetData>
  <sheetProtection algorithmName="SHA-512" hashValue="Trcg1LhK8gBRxDNCZHxTKp+ogIyA00XPkuhrk0jDQLo0SeVp1nmbi/lXJDgCmdGp8rNV/ha7lWDCog7Zs+nbVw==" saltValue="ku5HaESN3IAzykwXsgZq6l7U32/ZPl4B4jr/DY2SAwzduMFrju36dX/pqq8kDGoHyDEPBMgQH9Sx1hWK+eKC4A==" spinCount="100000" sheet="1" objects="1" scenarios="1" formatColumns="0" formatRows="0" autoFilter="0"/>
  <autoFilter ref="C115:K131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workbookViewId="0">
      <selection activeCell="J122" sqref="J122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6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3" t="s">
        <v>98</v>
      </c>
    </row>
    <row r="3" spans="2:46" ht="6.95" hidden="1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16"/>
      <c r="AT3" s="13" t="s">
        <v>83</v>
      </c>
    </row>
    <row r="4" spans="2:46" ht="24.95" hidden="1" customHeight="1">
      <c r="B4" s="16"/>
      <c r="D4" s="110" t="s">
        <v>99</v>
      </c>
      <c r="L4" s="16"/>
      <c r="M4" s="111" t="s">
        <v>10</v>
      </c>
      <c r="AT4" s="13" t="s">
        <v>4</v>
      </c>
    </row>
    <row r="5" spans="2:46" ht="6.95" hidden="1" customHeight="1">
      <c r="B5" s="16"/>
      <c r="L5" s="16"/>
    </row>
    <row r="6" spans="2:46" ht="12" hidden="1" customHeight="1">
      <c r="B6" s="16"/>
      <c r="D6" s="112" t="s">
        <v>16</v>
      </c>
      <c r="L6" s="16"/>
    </row>
    <row r="7" spans="2:46" ht="16.5" hidden="1" customHeight="1">
      <c r="B7" s="16"/>
      <c r="E7" s="271" t="str">
        <f>'Rekapitulace stavby'!K6</f>
        <v>Oprava traťového úseku Otročín - Bečov nad Teplou</v>
      </c>
      <c r="F7" s="272"/>
      <c r="G7" s="272"/>
      <c r="H7" s="272"/>
      <c r="L7" s="16"/>
    </row>
    <row r="8" spans="2:46" s="1" customFormat="1" ht="12" hidden="1" customHeight="1">
      <c r="B8" s="34"/>
      <c r="D8" s="112" t="s">
        <v>100</v>
      </c>
      <c r="I8" s="113"/>
      <c r="L8" s="34"/>
    </row>
    <row r="9" spans="2:46" s="1" customFormat="1" ht="36.950000000000003" hidden="1" customHeight="1">
      <c r="B9" s="34"/>
      <c r="E9" s="273" t="s">
        <v>417</v>
      </c>
      <c r="F9" s="274"/>
      <c r="G9" s="274"/>
      <c r="H9" s="274"/>
      <c r="I9" s="113"/>
      <c r="L9" s="34"/>
    </row>
    <row r="10" spans="2:46" s="1" customFormat="1" ht="11.25" hidden="1">
      <c r="B10" s="34"/>
      <c r="I10" s="113"/>
      <c r="L10" s="34"/>
    </row>
    <row r="11" spans="2:46" s="1" customFormat="1" ht="12" hidden="1" customHeight="1">
      <c r="B11" s="34"/>
      <c r="D11" s="112" t="s">
        <v>18</v>
      </c>
      <c r="F11" s="101" t="s">
        <v>1</v>
      </c>
      <c r="I11" s="114" t="s">
        <v>19</v>
      </c>
      <c r="J11" s="101" t="s">
        <v>1</v>
      </c>
      <c r="L11" s="34"/>
    </row>
    <row r="12" spans="2:46" s="1" customFormat="1" ht="12" hidden="1" customHeight="1">
      <c r="B12" s="34"/>
      <c r="D12" s="112" t="s">
        <v>20</v>
      </c>
      <c r="F12" s="101" t="s">
        <v>21</v>
      </c>
      <c r="I12" s="114" t="s">
        <v>22</v>
      </c>
      <c r="J12" s="115" t="str">
        <f>'Rekapitulace stavby'!AN8</f>
        <v>24. 6. 2019</v>
      </c>
      <c r="L12" s="34"/>
    </row>
    <row r="13" spans="2:46" s="1" customFormat="1" ht="10.9" hidden="1" customHeight="1">
      <c r="B13" s="34"/>
      <c r="I13" s="113"/>
      <c r="L13" s="34"/>
    </row>
    <row r="14" spans="2:46" s="1" customFormat="1" ht="12" hidden="1" customHeight="1">
      <c r="B14" s="34"/>
      <c r="D14" s="112" t="s">
        <v>24</v>
      </c>
      <c r="I14" s="114" t="s">
        <v>25</v>
      </c>
      <c r="J14" s="101" t="str">
        <f>IF('Rekapitulace stavby'!AN10="","",'Rekapitulace stavby'!AN10)</f>
        <v/>
      </c>
      <c r="L14" s="34"/>
    </row>
    <row r="15" spans="2:46" s="1" customFormat="1" ht="18" hidden="1" customHeight="1">
      <c r="B15" s="34"/>
      <c r="E15" s="101" t="str">
        <f>IF('Rekapitulace stavby'!E11="","",'Rekapitulace stavby'!E11)</f>
        <v xml:space="preserve"> </v>
      </c>
      <c r="I15" s="114" t="s">
        <v>27</v>
      </c>
      <c r="J15" s="101" t="str">
        <f>IF('Rekapitulace stavby'!AN11="","",'Rekapitulace stavby'!AN11)</f>
        <v/>
      </c>
      <c r="L15" s="34"/>
    </row>
    <row r="16" spans="2:46" s="1" customFormat="1" ht="6.95" hidden="1" customHeight="1">
      <c r="B16" s="34"/>
      <c r="I16" s="113"/>
      <c r="L16" s="34"/>
    </row>
    <row r="17" spans="2:12" s="1" customFormat="1" ht="12" hidden="1" customHeight="1">
      <c r="B17" s="34"/>
      <c r="D17" s="112" t="s">
        <v>28</v>
      </c>
      <c r="I17" s="114" t="s">
        <v>25</v>
      </c>
      <c r="J17" s="26" t="str">
        <f>'Rekapitulace stavby'!AN13</f>
        <v>Vyplň údaj</v>
      </c>
      <c r="L17" s="34"/>
    </row>
    <row r="18" spans="2:12" s="1" customFormat="1" ht="18" hidden="1" customHeight="1">
      <c r="B18" s="34"/>
      <c r="E18" s="275" t="str">
        <f>'Rekapitulace stavby'!E14</f>
        <v>Vyplň údaj</v>
      </c>
      <c r="F18" s="276"/>
      <c r="G18" s="276"/>
      <c r="H18" s="276"/>
      <c r="I18" s="114" t="s">
        <v>27</v>
      </c>
      <c r="J18" s="26" t="str">
        <f>'Rekapitulace stavby'!AN14</f>
        <v>Vyplň údaj</v>
      </c>
      <c r="L18" s="34"/>
    </row>
    <row r="19" spans="2:12" s="1" customFormat="1" ht="6.95" hidden="1" customHeight="1">
      <c r="B19" s="34"/>
      <c r="I19" s="113"/>
      <c r="L19" s="34"/>
    </row>
    <row r="20" spans="2:12" s="1" customFormat="1" ht="12" hidden="1" customHeight="1">
      <c r="B20" s="34"/>
      <c r="D20" s="112" t="s">
        <v>30</v>
      </c>
      <c r="I20" s="114" t="s">
        <v>25</v>
      </c>
      <c r="J20" s="101" t="str">
        <f>IF('Rekapitulace stavby'!AN16="","",'Rekapitulace stavby'!AN16)</f>
        <v/>
      </c>
      <c r="L20" s="34"/>
    </row>
    <row r="21" spans="2:12" s="1" customFormat="1" ht="18" hidden="1" customHeight="1">
      <c r="B21" s="34"/>
      <c r="E21" s="101" t="str">
        <f>IF('Rekapitulace stavby'!E17="","",'Rekapitulace stavby'!E17)</f>
        <v xml:space="preserve"> </v>
      </c>
      <c r="I21" s="114" t="s">
        <v>27</v>
      </c>
      <c r="J21" s="101" t="str">
        <f>IF('Rekapitulace stavby'!AN17="","",'Rekapitulace stavby'!AN17)</f>
        <v/>
      </c>
      <c r="L21" s="34"/>
    </row>
    <row r="22" spans="2:12" s="1" customFormat="1" ht="6.95" hidden="1" customHeight="1">
      <c r="B22" s="34"/>
      <c r="I22" s="113"/>
      <c r="L22" s="34"/>
    </row>
    <row r="23" spans="2:12" s="1" customFormat="1" ht="12" hidden="1" customHeight="1">
      <c r="B23" s="34"/>
      <c r="D23" s="112" t="s">
        <v>32</v>
      </c>
      <c r="I23" s="114" t="s">
        <v>25</v>
      </c>
      <c r="J23" s="101" t="str">
        <f>IF('Rekapitulace stavby'!AN19="","",'Rekapitulace stavby'!AN19)</f>
        <v/>
      </c>
      <c r="L23" s="34"/>
    </row>
    <row r="24" spans="2:12" s="1" customFormat="1" ht="18" hidden="1" customHeight="1">
      <c r="B24" s="34"/>
      <c r="E24" s="101" t="str">
        <f>IF('Rekapitulace stavby'!E20="","",'Rekapitulace stavby'!E20)</f>
        <v xml:space="preserve"> </v>
      </c>
      <c r="I24" s="114" t="s">
        <v>27</v>
      </c>
      <c r="J24" s="101" t="str">
        <f>IF('Rekapitulace stavby'!AN20="","",'Rekapitulace stavby'!AN20)</f>
        <v/>
      </c>
      <c r="L24" s="34"/>
    </row>
    <row r="25" spans="2:12" s="1" customFormat="1" ht="6.95" hidden="1" customHeight="1">
      <c r="B25" s="34"/>
      <c r="I25" s="113"/>
      <c r="L25" s="34"/>
    </row>
    <row r="26" spans="2:12" s="1" customFormat="1" ht="12" hidden="1" customHeight="1">
      <c r="B26" s="34"/>
      <c r="D26" s="112" t="s">
        <v>33</v>
      </c>
      <c r="I26" s="113"/>
      <c r="L26" s="34"/>
    </row>
    <row r="27" spans="2:12" s="7" customFormat="1" ht="16.5" hidden="1" customHeight="1">
      <c r="B27" s="116"/>
      <c r="E27" s="277" t="s">
        <v>1</v>
      </c>
      <c r="F27" s="277"/>
      <c r="G27" s="277"/>
      <c r="H27" s="277"/>
      <c r="I27" s="117"/>
      <c r="L27" s="116"/>
    </row>
    <row r="28" spans="2:12" s="1" customFormat="1" ht="6.95" hidden="1" customHeight="1">
      <c r="B28" s="34"/>
      <c r="I28" s="113"/>
      <c r="L28" s="34"/>
    </row>
    <row r="29" spans="2:12" s="1" customFormat="1" ht="6.95" hidden="1" customHeight="1">
      <c r="B29" s="34"/>
      <c r="D29" s="58"/>
      <c r="E29" s="58"/>
      <c r="F29" s="58"/>
      <c r="G29" s="58"/>
      <c r="H29" s="58"/>
      <c r="I29" s="118"/>
      <c r="J29" s="58"/>
      <c r="K29" s="58"/>
      <c r="L29" s="34"/>
    </row>
    <row r="30" spans="2:12" s="1" customFormat="1" ht="25.35" hidden="1" customHeight="1">
      <c r="B30" s="34"/>
      <c r="D30" s="119" t="s">
        <v>34</v>
      </c>
      <c r="I30" s="113"/>
      <c r="J30" s="120">
        <f>ROUND(J116, 2)</f>
        <v>0</v>
      </c>
      <c r="L30" s="34"/>
    </row>
    <row r="31" spans="2:12" s="1" customFormat="1" ht="6.95" hidden="1" customHeight="1">
      <c r="B31" s="34"/>
      <c r="D31" s="58"/>
      <c r="E31" s="58"/>
      <c r="F31" s="58"/>
      <c r="G31" s="58"/>
      <c r="H31" s="58"/>
      <c r="I31" s="118"/>
      <c r="J31" s="58"/>
      <c r="K31" s="58"/>
      <c r="L31" s="34"/>
    </row>
    <row r="32" spans="2:12" s="1" customFormat="1" ht="14.45" hidden="1" customHeight="1">
      <c r="B32" s="34"/>
      <c r="F32" s="121" t="s">
        <v>36</v>
      </c>
      <c r="I32" s="122" t="s">
        <v>35</v>
      </c>
      <c r="J32" s="121" t="s">
        <v>37</v>
      </c>
      <c r="L32" s="34"/>
    </row>
    <row r="33" spans="2:12" s="1" customFormat="1" ht="14.45" hidden="1" customHeight="1">
      <c r="B33" s="34"/>
      <c r="D33" s="123" t="s">
        <v>38</v>
      </c>
      <c r="E33" s="112" t="s">
        <v>39</v>
      </c>
      <c r="F33" s="124">
        <f>ROUND((SUM(BE116:BE129)),  2)</f>
        <v>0</v>
      </c>
      <c r="I33" s="125">
        <v>0.21</v>
      </c>
      <c r="J33" s="124">
        <f>ROUND(((SUM(BE116:BE129))*I33),  2)</f>
        <v>0</v>
      </c>
      <c r="L33" s="34"/>
    </row>
    <row r="34" spans="2:12" s="1" customFormat="1" ht="14.45" hidden="1" customHeight="1">
      <c r="B34" s="34"/>
      <c r="E34" s="112" t="s">
        <v>40</v>
      </c>
      <c r="F34" s="124">
        <f>ROUND((SUM(BF116:BF129)),  2)</f>
        <v>0</v>
      </c>
      <c r="I34" s="125">
        <v>0.15</v>
      </c>
      <c r="J34" s="124">
        <f>ROUND(((SUM(BF116:BF129))*I34),  2)</f>
        <v>0</v>
      </c>
      <c r="L34" s="34"/>
    </row>
    <row r="35" spans="2:12" s="1" customFormat="1" ht="14.45" hidden="1" customHeight="1">
      <c r="B35" s="34"/>
      <c r="E35" s="112" t="s">
        <v>41</v>
      </c>
      <c r="F35" s="124">
        <f>ROUND((SUM(BG116:BG129)),  2)</f>
        <v>0</v>
      </c>
      <c r="I35" s="125">
        <v>0.21</v>
      </c>
      <c r="J35" s="124">
        <f>0</f>
        <v>0</v>
      </c>
      <c r="L35" s="34"/>
    </row>
    <row r="36" spans="2:12" s="1" customFormat="1" ht="14.45" hidden="1" customHeight="1">
      <c r="B36" s="34"/>
      <c r="E36" s="112" t="s">
        <v>42</v>
      </c>
      <c r="F36" s="124">
        <f>ROUND((SUM(BH116:BH129)),  2)</f>
        <v>0</v>
      </c>
      <c r="I36" s="125">
        <v>0.15</v>
      </c>
      <c r="J36" s="124">
        <f>0</f>
        <v>0</v>
      </c>
      <c r="L36" s="34"/>
    </row>
    <row r="37" spans="2:12" s="1" customFormat="1" ht="14.45" hidden="1" customHeight="1">
      <c r="B37" s="34"/>
      <c r="E37" s="112" t="s">
        <v>43</v>
      </c>
      <c r="F37" s="124">
        <f>ROUND((SUM(BI116:BI129)),  2)</f>
        <v>0</v>
      </c>
      <c r="I37" s="125">
        <v>0</v>
      </c>
      <c r="J37" s="124">
        <f>0</f>
        <v>0</v>
      </c>
      <c r="L37" s="34"/>
    </row>
    <row r="38" spans="2:12" s="1" customFormat="1" ht="6.95" hidden="1" customHeight="1">
      <c r="B38" s="34"/>
      <c r="I38" s="113"/>
      <c r="L38" s="34"/>
    </row>
    <row r="39" spans="2:12" s="1" customFormat="1" ht="25.35" hidden="1" customHeight="1">
      <c r="B39" s="34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31"/>
      <c r="J39" s="132">
        <f>SUM(J30:J37)</f>
        <v>0</v>
      </c>
      <c r="K39" s="133"/>
      <c r="L39" s="34"/>
    </row>
    <row r="40" spans="2:12" s="1" customFormat="1" ht="14.45" hidden="1" customHeight="1">
      <c r="B40" s="34"/>
      <c r="I40" s="113"/>
      <c r="L40" s="34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34"/>
      <c r="D50" s="134" t="s">
        <v>47</v>
      </c>
      <c r="E50" s="135"/>
      <c r="F50" s="135"/>
      <c r="G50" s="134" t="s">
        <v>48</v>
      </c>
      <c r="H50" s="135"/>
      <c r="I50" s="136"/>
      <c r="J50" s="135"/>
      <c r="K50" s="135"/>
      <c r="L50" s="34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34"/>
      <c r="D61" s="137" t="s">
        <v>49</v>
      </c>
      <c r="E61" s="138"/>
      <c r="F61" s="139" t="s">
        <v>50</v>
      </c>
      <c r="G61" s="137" t="s">
        <v>49</v>
      </c>
      <c r="H61" s="138"/>
      <c r="I61" s="140"/>
      <c r="J61" s="141" t="s">
        <v>50</v>
      </c>
      <c r="K61" s="138"/>
      <c r="L61" s="34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34"/>
      <c r="D65" s="134" t="s">
        <v>51</v>
      </c>
      <c r="E65" s="135"/>
      <c r="F65" s="135"/>
      <c r="G65" s="134" t="s">
        <v>52</v>
      </c>
      <c r="H65" s="135"/>
      <c r="I65" s="136"/>
      <c r="J65" s="135"/>
      <c r="K65" s="135"/>
      <c r="L65" s="34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34"/>
      <c r="D76" s="137" t="s">
        <v>49</v>
      </c>
      <c r="E76" s="138"/>
      <c r="F76" s="139" t="s">
        <v>50</v>
      </c>
      <c r="G76" s="137" t="s">
        <v>49</v>
      </c>
      <c r="H76" s="138"/>
      <c r="I76" s="140"/>
      <c r="J76" s="141" t="s">
        <v>50</v>
      </c>
      <c r="K76" s="138"/>
      <c r="L76" s="34"/>
    </row>
    <row r="77" spans="2:12" s="1" customFormat="1" ht="14.45" hidden="1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4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4"/>
    </row>
    <row r="82" spans="2:47" s="1" customFormat="1" ht="24.95" hidden="1" customHeight="1">
      <c r="B82" s="30"/>
      <c r="C82" s="19" t="s">
        <v>102</v>
      </c>
      <c r="D82" s="31"/>
      <c r="E82" s="31"/>
      <c r="F82" s="31"/>
      <c r="G82" s="31"/>
      <c r="H82" s="31"/>
      <c r="I82" s="113"/>
      <c r="J82" s="31"/>
      <c r="K82" s="31"/>
      <c r="L82" s="34"/>
    </row>
    <row r="83" spans="2:47" s="1" customFormat="1" ht="6.95" hidden="1" customHeight="1">
      <c r="B83" s="30"/>
      <c r="C83" s="31"/>
      <c r="D83" s="31"/>
      <c r="E83" s="31"/>
      <c r="F83" s="31"/>
      <c r="G83" s="31"/>
      <c r="H83" s="31"/>
      <c r="I83" s="113"/>
      <c r="J83" s="31"/>
      <c r="K83" s="31"/>
      <c r="L83" s="34"/>
    </row>
    <row r="84" spans="2:47" s="1" customFormat="1" ht="12" hidden="1" customHeight="1">
      <c r="B84" s="30"/>
      <c r="C84" s="25" t="s">
        <v>16</v>
      </c>
      <c r="D84" s="31"/>
      <c r="E84" s="31"/>
      <c r="F84" s="31"/>
      <c r="G84" s="31"/>
      <c r="H84" s="31"/>
      <c r="I84" s="113"/>
      <c r="J84" s="31"/>
      <c r="K84" s="31"/>
      <c r="L84" s="34"/>
    </row>
    <row r="85" spans="2:47" s="1" customFormat="1" ht="16.5" hidden="1" customHeight="1">
      <c r="B85" s="30"/>
      <c r="C85" s="31"/>
      <c r="D85" s="31"/>
      <c r="E85" s="278" t="str">
        <f>E7</f>
        <v>Oprava traťového úseku Otročín - Bečov nad Teplou</v>
      </c>
      <c r="F85" s="279"/>
      <c r="G85" s="279"/>
      <c r="H85" s="279"/>
      <c r="I85" s="113"/>
      <c r="J85" s="31"/>
      <c r="K85" s="31"/>
      <c r="L85" s="34"/>
    </row>
    <row r="86" spans="2:47" s="1" customFormat="1" ht="12" hidden="1" customHeight="1">
      <c r="B86" s="30"/>
      <c r="C86" s="25" t="s">
        <v>100</v>
      </c>
      <c r="D86" s="31"/>
      <c r="E86" s="31"/>
      <c r="F86" s="31"/>
      <c r="G86" s="31"/>
      <c r="H86" s="31"/>
      <c r="I86" s="113"/>
      <c r="J86" s="31"/>
      <c r="K86" s="31"/>
      <c r="L86" s="34"/>
    </row>
    <row r="87" spans="2:47" s="1" customFormat="1" ht="16.5" hidden="1" customHeight="1">
      <c r="B87" s="30"/>
      <c r="C87" s="31"/>
      <c r="D87" s="31"/>
      <c r="E87" s="246" t="str">
        <f>E9</f>
        <v>A.4 - VON</v>
      </c>
      <c r="F87" s="280"/>
      <c r="G87" s="280"/>
      <c r="H87" s="280"/>
      <c r="I87" s="113"/>
      <c r="J87" s="31"/>
      <c r="K87" s="31"/>
      <c r="L87" s="34"/>
    </row>
    <row r="88" spans="2:47" s="1" customFormat="1" ht="6.95" hidden="1" customHeight="1">
      <c r="B88" s="30"/>
      <c r="C88" s="31"/>
      <c r="D88" s="31"/>
      <c r="E88" s="31"/>
      <c r="F88" s="31"/>
      <c r="G88" s="31"/>
      <c r="H88" s="31"/>
      <c r="I88" s="113"/>
      <c r="J88" s="31"/>
      <c r="K88" s="31"/>
      <c r="L88" s="34"/>
    </row>
    <row r="89" spans="2:47" s="1" customFormat="1" ht="12" hidden="1" customHeight="1">
      <c r="B89" s="30"/>
      <c r="C89" s="25" t="s">
        <v>20</v>
      </c>
      <c r="D89" s="31"/>
      <c r="E89" s="31"/>
      <c r="F89" s="23" t="str">
        <f>F12</f>
        <v>Otročín - Bečov</v>
      </c>
      <c r="G89" s="31"/>
      <c r="H89" s="31"/>
      <c r="I89" s="114" t="s">
        <v>22</v>
      </c>
      <c r="J89" s="57" t="str">
        <f>IF(J12="","",J12)</f>
        <v>24. 6. 2019</v>
      </c>
      <c r="K89" s="31"/>
      <c r="L89" s="34"/>
    </row>
    <row r="90" spans="2:47" s="1" customFormat="1" ht="6.95" hidden="1" customHeight="1">
      <c r="B90" s="30"/>
      <c r="C90" s="31"/>
      <c r="D90" s="31"/>
      <c r="E90" s="31"/>
      <c r="F90" s="31"/>
      <c r="G90" s="31"/>
      <c r="H90" s="31"/>
      <c r="I90" s="113"/>
      <c r="J90" s="31"/>
      <c r="K90" s="31"/>
      <c r="L90" s="34"/>
    </row>
    <row r="91" spans="2:47" s="1" customFormat="1" ht="15.2" hidden="1" customHeight="1">
      <c r="B91" s="30"/>
      <c r="C91" s="25" t="s">
        <v>24</v>
      </c>
      <c r="D91" s="31"/>
      <c r="E91" s="31"/>
      <c r="F91" s="23" t="str">
        <f>E15</f>
        <v xml:space="preserve"> </v>
      </c>
      <c r="G91" s="31"/>
      <c r="H91" s="31"/>
      <c r="I91" s="114" t="s">
        <v>30</v>
      </c>
      <c r="J91" s="28" t="str">
        <f>E21</f>
        <v xml:space="preserve"> </v>
      </c>
      <c r="K91" s="31"/>
      <c r="L91" s="34"/>
    </row>
    <row r="92" spans="2:47" s="1" customFormat="1" ht="15.2" hidden="1" customHeight="1">
      <c r="B92" s="30"/>
      <c r="C92" s="25" t="s">
        <v>28</v>
      </c>
      <c r="D92" s="31"/>
      <c r="E92" s="31"/>
      <c r="F92" s="23" t="str">
        <f>IF(E18="","",E18)</f>
        <v>Vyplň údaj</v>
      </c>
      <c r="G92" s="31"/>
      <c r="H92" s="31"/>
      <c r="I92" s="114" t="s">
        <v>32</v>
      </c>
      <c r="J92" s="28" t="str">
        <f>E24</f>
        <v xml:space="preserve"> </v>
      </c>
      <c r="K92" s="31"/>
      <c r="L92" s="34"/>
    </row>
    <row r="93" spans="2:47" s="1" customFormat="1" ht="10.35" hidden="1" customHeight="1">
      <c r="B93" s="30"/>
      <c r="C93" s="31"/>
      <c r="D93" s="31"/>
      <c r="E93" s="31"/>
      <c r="F93" s="31"/>
      <c r="G93" s="31"/>
      <c r="H93" s="31"/>
      <c r="I93" s="113"/>
      <c r="J93" s="31"/>
      <c r="K93" s="31"/>
      <c r="L93" s="34"/>
    </row>
    <row r="94" spans="2:47" s="1" customFormat="1" ht="29.25" hidden="1" customHeight="1">
      <c r="B94" s="30"/>
      <c r="C94" s="148" t="s">
        <v>103</v>
      </c>
      <c r="D94" s="149"/>
      <c r="E94" s="149"/>
      <c r="F94" s="149"/>
      <c r="G94" s="149"/>
      <c r="H94" s="149"/>
      <c r="I94" s="150"/>
      <c r="J94" s="151" t="s">
        <v>104</v>
      </c>
      <c r="K94" s="149"/>
      <c r="L94" s="34"/>
    </row>
    <row r="95" spans="2:47" s="1" customFormat="1" ht="10.35" hidden="1" customHeight="1">
      <c r="B95" s="30"/>
      <c r="C95" s="31"/>
      <c r="D95" s="31"/>
      <c r="E95" s="31"/>
      <c r="F95" s="31"/>
      <c r="G95" s="31"/>
      <c r="H95" s="31"/>
      <c r="I95" s="113"/>
      <c r="J95" s="31"/>
      <c r="K95" s="31"/>
      <c r="L95" s="34"/>
    </row>
    <row r="96" spans="2:47" s="1" customFormat="1" ht="22.9" hidden="1" customHeight="1">
      <c r="B96" s="30"/>
      <c r="C96" s="152" t="s">
        <v>105</v>
      </c>
      <c r="D96" s="31"/>
      <c r="E96" s="31"/>
      <c r="F96" s="31"/>
      <c r="G96" s="31"/>
      <c r="H96" s="31"/>
      <c r="I96" s="113"/>
      <c r="J96" s="75">
        <f>J116</f>
        <v>0</v>
      </c>
      <c r="K96" s="31"/>
      <c r="L96" s="34"/>
      <c r="AU96" s="13" t="s">
        <v>106</v>
      </c>
    </row>
    <row r="97" spans="2:12" s="1" customFormat="1" ht="21.75" hidden="1" customHeight="1">
      <c r="B97" s="30"/>
      <c r="C97" s="31"/>
      <c r="D97" s="31"/>
      <c r="E97" s="31"/>
      <c r="F97" s="31"/>
      <c r="G97" s="31"/>
      <c r="H97" s="31"/>
      <c r="I97" s="113"/>
      <c r="J97" s="31"/>
      <c r="K97" s="31"/>
      <c r="L97" s="34"/>
    </row>
    <row r="98" spans="2:12" s="1" customFormat="1" ht="6.95" hidden="1" customHeight="1">
      <c r="B98" s="45"/>
      <c r="C98" s="46"/>
      <c r="D98" s="46"/>
      <c r="E98" s="46"/>
      <c r="F98" s="46"/>
      <c r="G98" s="46"/>
      <c r="H98" s="46"/>
      <c r="I98" s="144"/>
      <c r="J98" s="46"/>
      <c r="K98" s="46"/>
      <c r="L98" s="34"/>
    </row>
    <row r="99" spans="2:12" ht="11.25" hidden="1"/>
    <row r="100" spans="2:12" ht="11.25" hidden="1"/>
    <row r="101" spans="2:12" ht="11.25" hidden="1"/>
    <row r="102" spans="2:12" s="1" customFormat="1" ht="6.95" customHeight="1">
      <c r="B102" s="47"/>
      <c r="C102" s="48"/>
      <c r="D102" s="48"/>
      <c r="E102" s="48"/>
      <c r="F102" s="48"/>
      <c r="G102" s="48"/>
      <c r="H102" s="48"/>
      <c r="I102" s="147"/>
      <c r="J102" s="48"/>
      <c r="K102" s="48"/>
      <c r="L102" s="34"/>
    </row>
    <row r="103" spans="2:12" s="1" customFormat="1" ht="24.95" customHeight="1">
      <c r="B103" s="30"/>
      <c r="C103" s="19" t="s">
        <v>107</v>
      </c>
      <c r="D103" s="31"/>
      <c r="E103" s="31"/>
      <c r="F103" s="31"/>
      <c r="G103" s="31"/>
      <c r="H103" s="31"/>
      <c r="I103" s="113"/>
      <c r="J103" s="31"/>
      <c r="K103" s="31"/>
      <c r="L103" s="34"/>
    </row>
    <row r="104" spans="2:12" s="1" customFormat="1" ht="6.95" customHeight="1">
      <c r="B104" s="30"/>
      <c r="C104" s="31"/>
      <c r="D104" s="31"/>
      <c r="E104" s="31"/>
      <c r="F104" s="31"/>
      <c r="G104" s="31"/>
      <c r="H104" s="31"/>
      <c r="I104" s="113"/>
      <c r="J104" s="31"/>
      <c r="K104" s="31"/>
      <c r="L104" s="34"/>
    </row>
    <row r="105" spans="2:12" s="1" customFormat="1" ht="12" customHeight="1">
      <c r="B105" s="30"/>
      <c r="C105" s="25" t="s">
        <v>16</v>
      </c>
      <c r="D105" s="31"/>
      <c r="E105" s="31"/>
      <c r="F105" s="31"/>
      <c r="G105" s="31"/>
      <c r="H105" s="31"/>
      <c r="I105" s="113"/>
      <c r="J105" s="31"/>
      <c r="K105" s="31"/>
      <c r="L105" s="34"/>
    </row>
    <row r="106" spans="2:12" s="1" customFormat="1" ht="16.5" customHeight="1">
      <c r="B106" s="30"/>
      <c r="C106" s="31"/>
      <c r="D106" s="31"/>
      <c r="E106" s="278" t="str">
        <f>E7</f>
        <v>Oprava traťového úseku Otročín - Bečov nad Teplou</v>
      </c>
      <c r="F106" s="279"/>
      <c r="G106" s="279"/>
      <c r="H106" s="279"/>
      <c r="I106" s="113"/>
      <c r="J106" s="31"/>
      <c r="K106" s="31"/>
      <c r="L106" s="34"/>
    </row>
    <row r="107" spans="2:12" s="1" customFormat="1" ht="12" customHeight="1">
      <c r="B107" s="30"/>
      <c r="C107" s="25" t="s">
        <v>100</v>
      </c>
      <c r="D107" s="31"/>
      <c r="E107" s="31"/>
      <c r="F107" s="31"/>
      <c r="G107" s="31"/>
      <c r="H107" s="31"/>
      <c r="I107" s="113"/>
      <c r="J107" s="31"/>
      <c r="K107" s="31"/>
      <c r="L107" s="34"/>
    </row>
    <row r="108" spans="2:12" s="1" customFormat="1" ht="16.5" customHeight="1">
      <c r="B108" s="30"/>
      <c r="C108" s="31"/>
      <c r="D108" s="31"/>
      <c r="E108" s="246" t="str">
        <f>E9</f>
        <v>A.4 - VON</v>
      </c>
      <c r="F108" s="280"/>
      <c r="G108" s="280"/>
      <c r="H108" s="280"/>
      <c r="I108" s="113"/>
      <c r="J108" s="31"/>
      <c r="K108" s="31"/>
      <c r="L108" s="34"/>
    </row>
    <row r="109" spans="2:12" s="1" customFormat="1" ht="6.95" customHeight="1">
      <c r="B109" s="30"/>
      <c r="C109" s="31"/>
      <c r="D109" s="31"/>
      <c r="E109" s="31"/>
      <c r="F109" s="31"/>
      <c r="G109" s="31"/>
      <c r="H109" s="31"/>
      <c r="I109" s="113"/>
      <c r="J109" s="31"/>
      <c r="K109" s="31"/>
      <c r="L109" s="34"/>
    </row>
    <row r="110" spans="2:12" s="1" customFormat="1" ht="12" customHeight="1">
      <c r="B110" s="30"/>
      <c r="C110" s="25" t="s">
        <v>20</v>
      </c>
      <c r="D110" s="31"/>
      <c r="E110" s="31"/>
      <c r="F110" s="23" t="str">
        <f>F12</f>
        <v>Otročín - Bečov</v>
      </c>
      <c r="G110" s="31"/>
      <c r="H110" s="31"/>
      <c r="I110" s="114" t="s">
        <v>22</v>
      </c>
      <c r="J110" s="57" t="str">
        <f>IF(J12="","",J12)</f>
        <v>24. 6. 2019</v>
      </c>
      <c r="K110" s="31"/>
      <c r="L110" s="34"/>
    </row>
    <row r="111" spans="2:12" s="1" customFormat="1" ht="6.95" customHeight="1">
      <c r="B111" s="30"/>
      <c r="C111" s="31"/>
      <c r="D111" s="31"/>
      <c r="E111" s="31"/>
      <c r="F111" s="31"/>
      <c r="G111" s="31"/>
      <c r="H111" s="31"/>
      <c r="I111" s="113"/>
      <c r="J111" s="31"/>
      <c r="K111" s="31"/>
      <c r="L111" s="34"/>
    </row>
    <row r="112" spans="2:12" s="1" customFormat="1" ht="15.2" customHeight="1">
      <c r="B112" s="30"/>
      <c r="C112" s="25" t="s">
        <v>24</v>
      </c>
      <c r="D112" s="31"/>
      <c r="E112" s="31"/>
      <c r="F112" s="23" t="str">
        <f>E15</f>
        <v xml:space="preserve"> </v>
      </c>
      <c r="G112" s="31"/>
      <c r="H112" s="31"/>
      <c r="I112" s="114" t="s">
        <v>30</v>
      </c>
      <c r="J112" s="28" t="str">
        <f>E21</f>
        <v xml:space="preserve"> </v>
      </c>
      <c r="K112" s="31"/>
      <c r="L112" s="34"/>
    </row>
    <row r="113" spans="2:65" s="1" customFormat="1" ht="15.2" customHeight="1">
      <c r="B113" s="30"/>
      <c r="C113" s="25" t="s">
        <v>28</v>
      </c>
      <c r="D113" s="31"/>
      <c r="E113" s="31"/>
      <c r="F113" s="23" t="str">
        <f>IF(E18="","",E18)</f>
        <v>Vyplň údaj</v>
      </c>
      <c r="G113" s="31"/>
      <c r="H113" s="31"/>
      <c r="I113" s="114" t="s">
        <v>32</v>
      </c>
      <c r="J113" s="28" t="str">
        <f>E24</f>
        <v xml:space="preserve"> </v>
      </c>
      <c r="K113" s="31"/>
      <c r="L113" s="34"/>
    </row>
    <row r="114" spans="2:65" s="1" customFormat="1" ht="10.35" customHeight="1">
      <c r="B114" s="30"/>
      <c r="C114" s="31"/>
      <c r="D114" s="31"/>
      <c r="E114" s="31"/>
      <c r="F114" s="31"/>
      <c r="G114" s="31"/>
      <c r="H114" s="31"/>
      <c r="I114" s="113"/>
      <c r="J114" s="31"/>
      <c r="K114" s="31"/>
      <c r="L114" s="34"/>
    </row>
    <row r="115" spans="2:65" s="8" customFormat="1" ht="29.25" customHeight="1">
      <c r="B115" s="153"/>
      <c r="C115" s="154" t="s">
        <v>108</v>
      </c>
      <c r="D115" s="155" t="s">
        <v>59</v>
      </c>
      <c r="E115" s="155" t="s">
        <v>55</v>
      </c>
      <c r="F115" s="155" t="s">
        <v>56</v>
      </c>
      <c r="G115" s="155" t="s">
        <v>109</v>
      </c>
      <c r="H115" s="155" t="s">
        <v>110</v>
      </c>
      <c r="I115" s="156" t="s">
        <v>111</v>
      </c>
      <c r="J115" s="155" t="s">
        <v>104</v>
      </c>
      <c r="K115" s="157" t="s">
        <v>112</v>
      </c>
      <c r="L115" s="158"/>
      <c r="M115" s="66" t="s">
        <v>1</v>
      </c>
      <c r="N115" s="67" t="s">
        <v>38</v>
      </c>
      <c r="O115" s="67" t="s">
        <v>113</v>
      </c>
      <c r="P115" s="67" t="s">
        <v>114</v>
      </c>
      <c r="Q115" s="67" t="s">
        <v>115</v>
      </c>
      <c r="R115" s="67" t="s">
        <v>116</v>
      </c>
      <c r="S115" s="67" t="s">
        <v>117</v>
      </c>
      <c r="T115" s="68" t="s">
        <v>118</v>
      </c>
    </row>
    <row r="116" spans="2:65" s="1" customFormat="1" ht="22.9" customHeight="1">
      <c r="B116" s="30"/>
      <c r="C116" s="73" t="s">
        <v>119</v>
      </c>
      <c r="D116" s="31"/>
      <c r="E116" s="31"/>
      <c r="F116" s="31"/>
      <c r="G116" s="31"/>
      <c r="H116" s="31"/>
      <c r="I116" s="113"/>
      <c r="J116" s="159">
        <f>BK116</f>
        <v>0</v>
      </c>
      <c r="K116" s="31"/>
      <c r="L116" s="34"/>
      <c r="M116" s="69"/>
      <c r="N116" s="70"/>
      <c r="O116" s="70"/>
      <c r="P116" s="160">
        <f>SUM(P117:P129)</f>
        <v>0</v>
      </c>
      <c r="Q116" s="70"/>
      <c r="R116" s="160">
        <f>SUM(R117:R129)</f>
        <v>0</v>
      </c>
      <c r="S116" s="70"/>
      <c r="T116" s="161">
        <f>SUM(T117:T129)</f>
        <v>0</v>
      </c>
      <c r="AT116" s="13" t="s">
        <v>73</v>
      </c>
      <c r="AU116" s="13" t="s">
        <v>106</v>
      </c>
      <c r="BK116" s="162">
        <f>SUM(BK117:BK129)</f>
        <v>0</v>
      </c>
    </row>
    <row r="117" spans="2:65" s="1" customFormat="1" ht="24" customHeight="1">
      <c r="B117" s="30"/>
      <c r="C117" s="163" t="s">
        <v>81</v>
      </c>
      <c r="D117" s="163" t="s">
        <v>120</v>
      </c>
      <c r="E117" s="164" t="s">
        <v>418</v>
      </c>
      <c r="F117" s="165" t="s">
        <v>419</v>
      </c>
      <c r="G117" s="166" t="s">
        <v>139</v>
      </c>
      <c r="H117" s="167">
        <v>1</v>
      </c>
      <c r="I117" s="168"/>
      <c r="J117" s="169">
        <f>ROUND(I117*H117,2)</f>
        <v>0</v>
      </c>
      <c r="K117" s="165" t="s">
        <v>124</v>
      </c>
      <c r="L117" s="34"/>
      <c r="M117" s="170" t="s">
        <v>1</v>
      </c>
      <c r="N117" s="171" t="s">
        <v>39</v>
      </c>
      <c r="O117" s="62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AR117" s="174" t="s">
        <v>125</v>
      </c>
      <c r="AT117" s="174" t="s">
        <v>120</v>
      </c>
      <c r="AU117" s="174" t="s">
        <v>74</v>
      </c>
      <c r="AY117" s="13" t="s">
        <v>126</v>
      </c>
      <c r="BE117" s="175">
        <f>IF(N117="základní",J117,0)</f>
        <v>0</v>
      </c>
      <c r="BF117" s="175">
        <f>IF(N117="snížená",J117,0)</f>
        <v>0</v>
      </c>
      <c r="BG117" s="175">
        <f>IF(N117="zákl. přenesená",J117,0)</f>
        <v>0</v>
      </c>
      <c r="BH117" s="175">
        <f>IF(N117="sníž. přenesená",J117,0)</f>
        <v>0</v>
      </c>
      <c r="BI117" s="175">
        <f>IF(N117="nulová",J117,0)</f>
        <v>0</v>
      </c>
      <c r="BJ117" s="13" t="s">
        <v>81</v>
      </c>
      <c r="BK117" s="175">
        <f>ROUND(I117*H117,2)</f>
        <v>0</v>
      </c>
      <c r="BL117" s="13" t="s">
        <v>125</v>
      </c>
      <c r="BM117" s="174" t="s">
        <v>420</v>
      </c>
    </row>
    <row r="118" spans="2:65" s="1" customFormat="1" ht="48.75">
      <c r="B118" s="30"/>
      <c r="C118" s="31"/>
      <c r="D118" s="176" t="s">
        <v>128</v>
      </c>
      <c r="E118" s="31"/>
      <c r="F118" s="177" t="s">
        <v>421</v>
      </c>
      <c r="G118" s="31"/>
      <c r="H118" s="31"/>
      <c r="I118" s="113"/>
      <c r="J118" s="31"/>
      <c r="K118" s="31"/>
      <c r="L118" s="34"/>
      <c r="M118" s="178"/>
      <c r="N118" s="62"/>
      <c r="O118" s="62"/>
      <c r="P118" s="62"/>
      <c r="Q118" s="62"/>
      <c r="R118" s="62"/>
      <c r="S118" s="62"/>
      <c r="T118" s="63"/>
      <c r="AT118" s="13" t="s">
        <v>128</v>
      </c>
      <c r="AU118" s="13" t="s">
        <v>74</v>
      </c>
    </row>
    <row r="119" spans="2:65" s="1" customFormat="1" ht="24" customHeight="1">
      <c r="B119" s="30"/>
      <c r="C119" s="163" t="s">
        <v>283</v>
      </c>
      <c r="D119" s="163" t="s">
        <v>120</v>
      </c>
      <c r="E119" s="164" t="s">
        <v>422</v>
      </c>
      <c r="F119" s="165" t="s">
        <v>423</v>
      </c>
      <c r="G119" s="166" t="s">
        <v>153</v>
      </c>
      <c r="H119" s="167">
        <v>3.18</v>
      </c>
      <c r="I119" s="168"/>
      <c r="J119" s="169">
        <f>ROUND(I119*H119,2)</f>
        <v>0</v>
      </c>
      <c r="K119" s="165" t="s">
        <v>124</v>
      </c>
      <c r="L119" s="34"/>
      <c r="M119" s="170" t="s">
        <v>1</v>
      </c>
      <c r="N119" s="171" t="s">
        <v>39</v>
      </c>
      <c r="O119" s="62"/>
      <c r="P119" s="172">
        <f>O119*H119</f>
        <v>0</v>
      </c>
      <c r="Q119" s="172">
        <v>0</v>
      </c>
      <c r="R119" s="172">
        <f>Q119*H119</f>
        <v>0</v>
      </c>
      <c r="S119" s="172">
        <v>0</v>
      </c>
      <c r="T119" s="173">
        <f>S119*H119</f>
        <v>0</v>
      </c>
      <c r="AR119" s="174" t="s">
        <v>125</v>
      </c>
      <c r="AT119" s="174" t="s">
        <v>120</v>
      </c>
      <c r="AU119" s="174" t="s">
        <v>74</v>
      </c>
      <c r="AY119" s="13" t="s">
        <v>126</v>
      </c>
      <c r="BE119" s="175">
        <f>IF(N119="základní",J119,0)</f>
        <v>0</v>
      </c>
      <c r="BF119" s="175">
        <f>IF(N119="snížená",J119,0)</f>
        <v>0</v>
      </c>
      <c r="BG119" s="175">
        <f>IF(N119="zákl. přenesená",J119,0)</f>
        <v>0</v>
      </c>
      <c r="BH119" s="175">
        <f>IF(N119="sníž. přenesená",J119,0)</f>
        <v>0</v>
      </c>
      <c r="BI119" s="175">
        <f>IF(N119="nulová",J119,0)</f>
        <v>0</v>
      </c>
      <c r="BJ119" s="13" t="s">
        <v>81</v>
      </c>
      <c r="BK119" s="175">
        <f>ROUND(I119*H119,2)</f>
        <v>0</v>
      </c>
      <c r="BL119" s="13" t="s">
        <v>125</v>
      </c>
      <c r="BM119" s="174" t="s">
        <v>424</v>
      </c>
    </row>
    <row r="120" spans="2:65" s="1" customFormat="1" ht="68.25">
      <c r="B120" s="30"/>
      <c r="C120" s="31"/>
      <c r="D120" s="176" t="s">
        <v>128</v>
      </c>
      <c r="E120" s="31"/>
      <c r="F120" s="177" t="s">
        <v>425</v>
      </c>
      <c r="G120" s="31"/>
      <c r="H120" s="31"/>
      <c r="I120" s="113"/>
      <c r="J120" s="31"/>
      <c r="K120" s="31"/>
      <c r="L120" s="34"/>
      <c r="M120" s="178"/>
      <c r="N120" s="62"/>
      <c r="O120" s="62"/>
      <c r="P120" s="62"/>
      <c r="Q120" s="62"/>
      <c r="R120" s="62"/>
      <c r="S120" s="62"/>
      <c r="T120" s="63"/>
      <c r="AT120" s="13" t="s">
        <v>128</v>
      </c>
      <c r="AU120" s="13" t="s">
        <v>74</v>
      </c>
    </row>
    <row r="121" spans="2:65" s="1" customFormat="1" ht="29.25">
      <c r="B121" s="30"/>
      <c r="C121" s="31"/>
      <c r="D121" s="176" t="s">
        <v>130</v>
      </c>
      <c r="E121" s="31"/>
      <c r="F121" s="179" t="s">
        <v>426</v>
      </c>
      <c r="G121" s="31"/>
      <c r="H121" s="31"/>
      <c r="I121" s="113"/>
      <c r="J121" s="31"/>
      <c r="K121" s="31"/>
      <c r="L121" s="34"/>
      <c r="M121" s="178"/>
      <c r="N121" s="62"/>
      <c r="O121" s="62"/>
      <c r="P121" s="62"/>
      <c r="Q121" s="62"/>
      <c r="R121" s="62"/>
      <c r="S121" s="62"/>
      <c r="T121" s="63"/>
      <c r="AT121" s="13" t="s">
        <v>130</v>
      </c>
      <c r="AU121" s="13" t="s">
        <v>74</v>
      </c>
    </row>
    <row r="122" spans="2:65" s="1" customFormat="1" ht="24" customHeight="1">
      <c r="B122" s="30"/>
      <c r="C122" s="163" t="s">
        <v>185</v>
      </c>
      <c r="D122" s="163" t="s">
        <v>120</v>
      </c>
      <c r="E122" s="164" t="s">
        <v>427</v>
      </c>
      <c r="F122" s="165" t="s">
        <v>428</v>
      </c>
      <c r="G122" s="166" t="s">
        <v>429</v>
      </c>
      <c r="H122" s="225">
        <v>1</v>
      </c>
      <c r="I122" s="168"/>
      <c r="J122" s="169">
        <f>ROUND(I122*H122,2)</f>
        <v>0</v>
      </c>
      <c r="K122" s="165" t="s">
        <v>124</v>
      </c>
      <c r="L122" s="34"/>
      <c r="M122" s="170" t="s">
        <v>1</v>
      </c>
      <c r="N122" s="171" t="s">
        <v>39</v>
      </c>
      <c r="O122" s="62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AR122" s="174" t="s">
        <v>125</v>
      </c>
      <c r="AT122" s="174" t="s">
        <v>120</v>
      </c>
      <c r="AU122" s="174" t="s">
        <v>74</v>
      </c>
      <c r="AY122" s="13" t="s">
        <v>126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3" t="s">
        <v>81</v>
      </c>
      <c r="BK122" s="175">
        <f>ROUND(I122*H122,2)</f>
        <v>0</v>
      </c>
      <c r="BL122" s="13" t="s">
        <v>125</v>
      </c>
      <c r="BM122" s="174" t="s">
        <v>430</v>
      </c>
    </row>
    <row r="123" spans="2:65" s="1" customFormat="1" ht="48.75">
      <c r="B123" s="30"/>
      <c r="C123" s="31"/>
      <c r="D123" s="176" t="s">
        <v>128</v>
      </c>
      <c r="E123" s="31"/>
      <c r="F123" s="177" t="s">
        <v>431</v>
      </c>
      <c r="G123" s="31"/>
      <c r="H123" s="31"/>
      <c r="I123" s="113"/>
      <c r="J123" s="31"/>
      <c r="K123" s="31"/>
      <c r="L123" s="34"/>
      <c r="M123" s="178"/>
      <c r="N123" s="62"/>
      <c r="O123" s="62"/>
      <c r="P123" s="62"/>
      <c r="Q123" s="62"/>
      <c r="R123" s="62"/>
      <c r="S123" s="62"/>
      <c r="T123" s="63"/>
      <c r="AT123" s="13" t="s">
        <v>128</v>
      </c>
      <c r="AU123" s="13" t="s">
        <v>74</v>
      </c>
    </row>
    <row r="124" spans="2:65" s="1" customFormat="1" ht="39">
      <c r="B124" s="30"/>
      <c r="C124" s="31"/>
      <c r="D124" s="176" t="s">
        <v>130</v>
      </c>
      <c r="E124" s="31"/>
      <c r="F124" s="179" t="s">
        <v>432</v>
      </c>
      <c r="G124" s="31"/>
      <c r="H124" s="31"/>
      <c r="I124" s="113"/>
      <c r="J124" s="31"/>
      <c r="K124" s="31"/>
      <c r="L124" s="34"/>
      <c r="M124" s="178"/>
      <c r="N124" s="62"/>
      <c r="O124" s="62"/>
      <c r="P124" s="62"/>
      <c r="Q124" s="62"/>
      <c r="R124" s="62"/>
      <c r="S124" s="62"/>
      <c r="T124" s="63"/>
      <c r="AT124" s="13" t="s">
        <v>130</v>
      </c>
      <c r="AU124" s="13" t="s">
        <v>74</v>
      </c>
    </row>
    <row r="125" spans="2:65" s="1" customFormat="1" ht="60" customHeight="1">
      <c r="B125" s="30"/>
      <c r="C125" s="163" t="s">
        <v>125</v>
      </c>
      <c r="D125" s="163" t="s">
        <v>120</v>
      </c>
      <c r="E125" s="164" t="s">
        <v>433</v>
      </c>
      <c r="F125" s="165" t="s">
        <v>434</v>
      </c>
      <c r="G125" s="166" t="s">
        <v>429</v>
      </c>
      <c r="H125" s="225">
        <v>0.5</v>
      </c>
      <c r="I125" s="168"/>
      <c r="J125" s="169">
        <f>ROUND(I125*H125,2)</f>
        <v>0</v>
      </c>
      <c r="K125" s="165" t="s">
        <v>124</v>
      </c>
      <c r="L125" s="34"/>
      <c r="M125" s="170" t="s">
        <v>1</v>
      </c>
      <c r="N125" s="171" t="s">
        <v>39</v>
      </c>
      <c r="O125" s="62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AR125" s="174" t="s">
        <v>125</v>
      </c>
      <c r="AT125" s="174" t="s">
        <v>120</v>
      </c>
      <c r="AU125" s="174" t="s">
        <v>74</v>
      </c>
      <c r="AY125" s="13" t="s">
        <v>126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3" t="s">
        <v>81</v>
      </c>
      <c r="BK125" s="175">
        <f>ROUND(I125*H125,2)</f>
        <v>0</v>
      </c>
      <c r="BL125" s="13" t="s">
        <v>125</v>
      </c>
      <c r="BM125" s="174" t="s">
        <v>435</v>
      </c>
    </row>
    <row r="126" spans="2:65" s="1" customFormat="1" ht="39">
      <c r="B126" s="30"/>
      <c r="C126" s="31"/>
      <c r="D126" s="176" t="s">
        <v>128</v>
      </c>
      <c r="E126" s="31"/>
      <c r="F126" s="177" t="s">
        <v>434</v>
      </c>
      <c r="G126" s="31"/>
      <c r="H126" s="31"/>
      <c r="I126" s="113"/>
      <c r="J126" s="31"/>
      <c r="K126" s="31"/>
      <c r="L126" s="34"/>
      <c r="M126" s="178"/>
      <c r="N126" s="62"/>
      <c r="O126" s="62"/>
      <c r="P126" s="62"/>
      <c r="Q126" s="62"/>
      <c r="R126" s="62"/>
      <c r="S126" s="62"/>
      <c r="T126" s="63"/>
      <c r="AT126" s="13" t="s">
        <v>128</v>
      </c>
      <c r="AU126" s="13" t="s">
        <v>74</v>
      </c>
    </row>
    <row r="127" spans="2:65" s="1" customFormat="1" ht="39">
      <c r="B127" s="30"/>
      <c r="C127" s="31"/>
      <c r="D127" s="176" t="s">
        <v>130</v>
      </c>
      <c r="E127" s="31"/>
      <c r="F127" s="179" t="s">
        <v>436</v>
      </c>
      <c r="G127" s="31"/>
      <c r="H127" s="31"/>
      <c r="I127" s="113"/>
      <c r="J127" s="31"/>
      <c r="K127" s="31"/>
      <c r="L127" s="34"/>
      <c r="M127" s="178"/>
      <c r="N127" s="62"/>
      <c r="O127" s="62"/>
      <c r="P127" s="62"/>
      <c r="Q127" s="62"/>
      <c r="R127" s="62"/>
      <c r="S127" s="62"/>
      <c r="T127" s="63"/>
      <c r="AT127" s="13" t="s">
        <v>130</v>
      </c>
      <c r="AU127" s="13" t="s">
        <v>74</v>
      </c>
    </row>
    <row r="128" spans="2:65" s="1" customFormat="1" ht="24" customHeight="1">
      <c r="B128" s="30"/>
      <c r="C128" s="163" t="s">
        <v>279</v>
      </c>
      <c r="D128" s="163" t="s">
        <v>120</v>
      </c>
      <c r="E128" s="164" t="s">
        <v>437</v>
      </c>
      <c r="F128" s="165" t="s">
        <v>438</v>
      </c>
      <c r="G128" s="166" t="s">
        <v>181</v>
      </c>
      <c r="H128" s="167">
        <v>1199</v>
      </c>
      <c r="I128" s="168"/>
      <c r="J128" s="169">
        <f>ROUND(I128*H128,2)</f>
        <v>0</v>
      </c>
      <c r="K128" s="165" t="s">
        <v>124</v>
      </c>
      <c r="L128" s="34"/>
      <c r="M128" s="170" t="s">
        <v>1</v>
      </c>
      <c r="N128" s="171" t="s">
        <v>39</v>
      </c>
      <c r="O128" s="62"/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AR128" s="174" t="s">
        <v>125</v>
      </c>
      <c r="AT128" s="174" t="s">
        <v>120</v>
      </c>
      <c r="AU128" s="174" t="s">
        <v>74</v>
      </c>
      <c r="AY128" s="13" t="s">
        <v>126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3" t="s">
        <v>81</v>
      </c>
      <c r="BK128" s="175">
        <f>ROUND(I128*H128,2)</f>
        <v>0</v>
      </c>
      <c r="BL128" s="13" t="s">
        <v>125</v>
      </c>
      <c r="BM128" s="174" t="s">
        <v>439</v>
      </c>
    </row>
    <row r="129" spans="2:47" s="1" customFormat="1" ht="58.5">
      <c r="B129" s="30"/>
      <c r="C129" s="31"/>
      <c r="D129" s="176" t="s">
        <v>128</v>
      </c>
      <c r="E129" s="31"/>
      <c r="F129" s="177" t="s">
        <v>440</v>
      </c>
      <c r="G129" s="31"/>
      <c r="H129" s="31"/>
      <c r="I129" s="113"/>
      <c r="J129" s="31"/>
      <c r="K129" s="31"/>
      <c r="L129" s="34"/>
      <c r="M129" s="211"/>
      <c r="N129" s="212"/>
      <c r="O129" s="212"/>
      <c r="P129" s="212"/>
      <c r="Q129" s="212"/>
      <c r="R129" s="212"/>
      <c r="S129" s="212"/>
      <c r="T129" s="213"/>
      <c r="AT129" s="13" t="s">
        <v>128</v>
      </c>
      <c r="AU129" s="13" t="s">
        <v>74</v>
      </c>
    </row>
    <row r="130" spans="2:47" s="1" customFormat="1" ht="6.95" customHeight="1">
      <c r="B130" s="45"/>
      <c r="C130" s="46"/>
      <c r="D130" s="46"/>
      <c r="E130" s="46"/>
      <c r="F130" s="46"/>
      <c r="G130" s="46"/>
      <c r="H130" s="46"/>
      <c r="I130" s="144"/>
      <c r="J130" s="46"/>
      <c r="K130" s="46"/>
      <c r="L130" s="34"/>
    </row>
  </sheetData>
  <sheetProtection algorithmName="SHA-512" hashValue="8E+XwVQjEhmZ6VA14M2mzdTNud5SE4u/niJF2Op4nEOb13kl/dl8WVpD5nNudFW6PD8Z/g1iserALF2CYzT6Wg==" saltValue="FBl+l54LRmvOXFEb1XE1tkwmjijHuHmQFWWr9cGbrcOy6FUQxVYMqrgU96eA4xs3sNFefk1+xg1npmP53A0tVw==" spinCount="100000" sheet="1" objects="1" scenarios="1" formatColumns="0" formatRows="0" autoFilter="0"/>
  <autoFilter ref="C115:K129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A.1 - Práce na ŽSv (Sborn...</vt:lpstr>
      <vt:lpstr>A.1.1 - Materiál zajištěn...</vt:lpstr>
      <vt:lpstr>A.2 - Práce na ŽSp (Sborn...</vt:lpstr>
      <vt:lpstr>A.3 - Přepravy</vt:lpstr>
      <vt:lpstr>A.4 - VON</vt:lpstr>
      <vt:lpstr>'A.1 - Práce na ŽSv (Sborn...'!Názvy_tisku</vt:lpstr>
      <vt:lpstr>'A.1.1 - Materiál zajištěn...'!Názvy_tisku</vt:lpstr>
      <vt:lpstr>'A.2 - Práce na ŽSp (Sborn...'!Názvy_tisku</vt:lpstr>
      <vt:lpstr>'A.3 - Přepravy'!Názvy_tisku</vt:lpstr>
      <vt:lpstr>'A.4 - VON'!Názvy_tisku</vt:lpstr>
      <vt:lpstr>'Rekapitulace stavby'!Názvy_tisku</vt:lpstr>
      <vt:lpstr>'A.1 - Práce na ŽSv (Sborn...'!Oblast_tisku</vt:lpstr>
      <vt:lpstr>'A.1.1 - Materiál zajištěn...'!Oblast_tisku</vt:lpstr>
      <vt:lpstr>'A.2 - Práce na ŽSp (Sborn...'!Oblast_tisku</vt:lpstr>
      <vt:lpstr>'A.3 - Přepravy'!Oblast_tisku</vt:lpstr>
      <vt:lpstr>'A.4 - VON'!Oblast_tisku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Roztočilová Monika, Ing., DiS.</cp:lastModifiedBy>
  <dcterms:created xsi:type="dcterms:W3CDTF">2019-06-26T11:07:08Z</dcterms:created>
  <dcterms:modified xsi:type="dcterms:W3CDTF">2019-06-26T12:29:37Z</dcterms:modified>
</cp:coreProperties>
</file>